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 Mis Documentos\D Financieras\1 Temas\2 Temas Nuevos\IV Parte Analisis y Ratios\"/>
    </mc:Choice>
  </mc:AlternateContent>
  <bookViews>
    <workbookView xWindow="0" yWindow="0" windowWidth="28800" windowHeight="12435" activeTab="6"/>
  </bookViews>
  <sheets>
    <sheet name="Notas" sheetId="22" r:id="rId1"/>
    <sheet name="BALANCE-PYG " sheetId="23" r:id="rId2"/>
    <sheet name="Ordenacion Funcional " sheetId="25" r:id="rId3"/>
    <sheet name="PORCENTAJES" sheetId="15" r:id="rId4"/>
    <sheet name="ENDEUDAMIENTO" sheetId="16" r:id="rId5"/>
    <sheet name="EQUILIBRIO FINANCIERO" sheetId="17" r:id="rId6"/>
    <sheet name="RENTABILIDAD" sheetId="18" r:id="rId7"/>
  </sheets>
  <calcPr calcId="152511"/>
</workbook>
</file>

<file path=xl/calcChain.xml><?xml version="1.0" encoding="utf-8"?>
<calcChain xmlns="http://schemas.openxmlformats.org/spreadsheetml/2006/main">
  <c r="C20" i="18" l="1"/>
  <c r="D20" i="18"/>
  <c r="E20" i="18"/>
  <c r="F20" i="18"/>
  <c r="B20" i="18"/>
  <c r="C18" i="18"/>
  <c r="D18" i="18"/>
  <c r="E18" i="18"/>
  <c r="F18" i="18"/>
  <c r="B18" i="18"/>
  <c r="C16" i="18"/>
  <c r="D16" i="18"/>
  <c r="E16" i="18"/>
  <c r="F16" i="18"/>
  <c r="B16" i="18"/>
  <c r="C14" i="18"/>
  <c r="D14" i="18"/>
  <c r="E14" i="18"/>
  <c r="F14" i="18"/>
  <c r="B14" i="18"/>
  <c r="C10" i="18"/>
  <c r="D10" i="18"/>
  <c r="E10" i="18"/>
  <c r="F10" i="18"/>
  <c r="B10" i="18"/>
  <c r="C8" i="18"/>
  <c r="D8" i="18"/>
  <c r="E8" i="18"/>
  <c r="F8" i="18"/>
  <c r="B8" i="18"/>
  <c r="C6" i="18"/>
  <c r="D6" i="18"/>
  <c r="E6" i="18"/>
  <c r="F6" i="18"/>
  <c r="B6" i="18"/>
  <c r="C4" i="18"/>
  <c r="D4" i="18"/>
  <c r="E4" i="18"/>
  <c r="F4" i="18"/>
  <c r="B4" i="18"/>
  <c r="A4" i="18"/>
  <c r="C30" i="17" l="1"/>
  <c r="D30" i="17"/>
  <c r="E30" i="17"/>
  <c r="F30" i="17"/>
  <c r="B30" i="17"/>
  <c r="A30" i="17"/>
  <c r="C4" i="17" l="1"/>
  <c r="D4" i="17"/>
  <c r="E4" i="17"/>
  <c r="F4" i="17"/>
  <c r="B4" i="17"/>
  <c r="A4" i="17"/>
  <c r="C44" i="17" l="1"/>
  <c r="D44" i="17"/>
  <c r="E44" i="17"/>
  <c r="F44" i="17"/>
  <c r="B44" i="17"/>
  <c r="G44" i="25"/>
  <c r="C41" i="17"/>
  <c r="D41" i="17"/>
  <c r="E41" i="17"/>
  <c r="F41" i="17"/>
  <c r="B41" i="17"/>
  <c r="C38" i="17"/>
  <c r="D38" i="17"/>
  <c r="E38" i="17"/>
  <c r="F38" i="17"/>
  <c r="B38" i="17"/>
  <c r="C36" i="17"/>
  <c r="D36" i="17"/>
  <c r="E36" i="17"/>
  <c r="F36" i="17"/>
  <c r="B36" i="17"/>
  <c r="D34" i="17"/>
  <c r="C32" i="17"/>
  <c r="C34" i="17" s="1"/>
  <c r="D32" i="17"/>
  <c r="E32" i="17"/>
  <c r="F32" i="17"/>
  <c r="B32" i="17"/>
  <c r="B34" i="17" s="1"/>
  <c r="C31" i="17"/>
  <c r="D31" i="17"/>
  <c r="E31" i="17"/>
  <c r="E34" i="17" s="1"/>
  <c r="F31" i="17"/>
  <c r="F34" i="17" s="1"/>
  <c r="B31" i="17"/>
  <c r="C23" i="17"/>
  <c r="D23" i="17"/>
  <c r="E23" i="17"/>
  <c r="F23" i="17"/>
  <c r="B23" i="17"/>
  <c r="C21" i="17"/>
  <c r="D21" i="17"/>
  <c r="E21" i="17"/>
  <c r="F21" i="17"/>
  <c r="B21" i="17"/>
  <c r="C17" i="17"/>
  <c r="D17" i="17"/>
  <c r="E17" i="17"/>
  <c r="F17" i="17"/>
  <c r="B17" i="17"/>
  <c r="C14" i="17"/>
  <c r="D14" i="17"/>
  <c r="E14" i="17"/>
  <c r="F14" i="17"/>
  <c r="B14" i="17"/>
  <c r="C9" i="17"/>
  <c r="D9" i="17"/>
  <c r="E9" i="17"/>
  <c r="F9" i="17"/>
  <c r="B9" i="17"/>
  <c r="C7" i="17" l="1"/>
  <c r="D7" i="17"/>
  <c r="E7" i="17"/>
  <c r="F7" i="17"/>
  <c r="B7" i="17"/>
  <c r="C25" i="16" l="1"/>
  <c r="D25" i="16"/>
  <c r="E25" i="16"/>
  <c r="F25" i="16"/>
  <c r="B25" i="16"/>
  <c r="C21" i="16"/>
  <c r="D21" i="16"/>
  <c r="E21" i="16"/>
  <c r="F21" i="16"/>
  <c r="B21" i="16"/>
  <c r="C18" i="16"/>
  <c r="D18" i="16"/>
  <c r="E18" i="16"/>
  <c r="F18" i="16"/>
  <c r="B18" i="16"/>
  <c r="C15" i="16"/>
  <c r="D15" i="16"/>
  <c r="E15" i="16"/>
  <c r="F15" i="16"/>
  <c r="B15" i="16"/>
  <c r="C11" i="16"/>
  <c r="D11" i="16"/>
  <c r="E11" i="16"/>
  <c r="F11" i="16"/>
  <c r="B11" i="16"/>
  <c r="C8" i="16"/>
  <c r="D8" i="16"/>
  <c r="E8" i="16"/>
  <c r="F8" i="16"/>
  <c r="B8" i="16"/>
  <c r="C5" i="16"/>
  <c r="D5" i="16"/>
  <c r="E5" i="16"/>
  <c r="F5" i="16"/>
  <c r="B5" i="16"/>
  <c r="G124" i="15" l="1"/>
  <c r="C124" i="15"/>
  <c r="D124" i="15"/>
  <c r="E124" i="15"/>
  <c r="F124" i="15"/>
  <c r="B124" i="15"/>
  <c r="D122" i="15"/>
  <c r="F122" i="15"/>
  <c r="F120" i="15"/>
  <c r="F118" i="15"/>
  <c r="F116" i="15"/>
  <c r="F115" i="15"/>
  <c r="F114" i="15"/>
  <c r="F113" i="15"/>
  <c r="F112" i="15"/>
  <c r="F111" i="15"/>
  <c r="F109" i="15"/>
  <c r="F107" i="15"/>
  <c r="F106" i="15"/>
  <c r="F105" i="15"/>
  <c r="F104" i="15"/>
  <c r="F103" i="15"/>
  <c r="F101" i="15"/>
  <c r="F99" i="15"/>
  <c r="F98" i="15"/>
  <c r="F97" i="15"/>
  <c r="F95" i="15"/>
  <c r="F91" i="15"/>
  <c r="F92" i="15"/>
  <c r="F93" i="15"/>
  <c r="F90" i="15"/>
  <c r="G122" i="15"/>
  <c r="E122" i="15"/>
  <c r="C122" i="15"/>
  <c r="B122" i="15"/>
  <c r="G120" i="15"/>
  <c r="E120" i="15"/>
  <c r="D120" i="15"/>
  <c r="C120" i="15"/>
  <c r="B120" i="15"/>
  <c r="G118" i="15"/>
  <c r="E118" i="15"/>
  <c r="D118" i="15"/>
  <c r="C118" i="15"/>
  <c r="B118" i="15"/>
  <c r="G116" i="15"/>
  <c r="E116" i="15"/>
  <c r="D116" i="15"/>
  <c r="C116" i="15"/>
  <c r="B116" i="15"/>
  <c r="G115" i="15"/>
  <c r="E115" i="15"/>
  <c r="D115" i="15"/>
  <c r="C115" i="15"/>
  <c r="B115" i="15"/>
  <c r="G114" i="15"/>
  <c r="E114" i="15"/>
  <c r="D114" i="15"/>
  <c r="C114" i="15"/>
  <c r="B114" i="15"/>
  <c r="G113" i="15"/>
  <c r="E113" i="15"/>
  <c r="D113" i="15"/>
  <c r="C113" i="15"/>
  <c r="B113" i="15"/>
  <c r="G112" i="15"/>
  <c r="E112" i="15"/>
  <c r="D112" i="15"/>
  <c r="C112" i="15"/>
  <c r="B112" i="15"/>
  <c r="G111" i="15"/>
  <c r="E111" i="15"/>
  <c r="D111" i="15"/>
  <c r="C111" i="15"/>
  <c r="B111" i="15"/>
  <c r="G109" i="15"/>
  <c r="E109" i="15"/>
  <c r="D109" i="15"/>
  <c r="C109" i="15"/>
  <c r="B109" i="15"/>
  <c r="G107" i="15"/>
  <c r="E107" i="15"/>
  <c r="D107" i="15"/>
  <c r="C107" i="15"/>
  <c r="B107" i="15"/>
  <c r="G106" i="15"/>
  <c r="E106" i="15"/>
  <c r="D106" i="15"/>
  <c r="C106" i="15"/>
  <c r="B106" i="15"/>
  <c r="G105" i="15"/>
  <c r="E105" i="15"/>
  <c r="D105" i="15"/>
  <c r="C105" i="15"/>
  <c r="B105" i="15"/>
  <c r="G104" i="15"/>
  <c r="E104" i="15"/>
  <c r="D104" i="15"/>
  <c r="C104" i="15"/>
  <c r="B104" i="15"/>
  <c r="G103" i="15"/>
  <c r="E103" i="15"/>
  <c r="D103" i="15"/>
  <c r="C103" i="15"/>
  <c r="B103" i="15"/>
  <c r="G101" i="15"/>
  <c r="E101" i="15"/>
  <c r="D101" i="15"/>
  <c r="C101" i="15"/>
  <c r="B101" i="15"/>
  <c r="G99" i="15"/>
  <c r="E99" i="15"/>
  <c r="D99" i="15"/>
  <c r="C99" i="15"/>
  <c r="B99" i="15"/>
  <c r="G98" i="15"/>
  <c r="E98" i="15"/>
  <c r="D98" i="15"/>
  <c r="C98" i="15"/>
  <c r="B98" i="15"/>
  <c r="G97" i="15"/>
  <c r="E97" i="15"/>
  <c r="D97" i="15"/>
  <c r="C97" i="15"/>
  <c r="B97" i="15"/>
  <c r="G95" i="15"/>
  <c r="E95" i="15"/>
  <c r="D95" i="15"/>
  <c r="C95" i="15"/>
  <c r="B95" i="15"/>
  <c r="B91" i="15"/>
  <c r="C91" i="15"/>
  <c r="D91" i="15"/>
  <c r="E91" i="15"/>
  <c r="G91" i="15"/>
  <c r="B92" i="15"/>
  <c r="C92" i="15"/>
  <c r="D92" i="15"/>
  <c r="E92" i="15"/>
  <c r="G92" i="15"/>
  <c r="B93" i="15"/>
  <c r="C93" i="15"/>
  <c r="D93" i="15"/>
  <c r="E93" i="15"/>
  <c r="G93" i="15"/>
  <c r="G90" i="15"/>
  <c r="E90" i="15"/>
  <c r="D90" i="15"/>
  <c r="C90" i="15"/>
  <c r="B90" i="15"/>
  <c r="A86" i="15"/>
  <c r="B42" i="15"/>
  <c r="B88" i="15" s="1"/>
  <c r="G40" i="15"/>
  <c r="G86" i="15" s="1"/>
  <c r="C41" i="15"/>
  <c r="C87" i="15" s="1"/>
  <c r="D41" i="15"/>
  <c r="D87" i="15" s="1"/>
  <c r="E41" i="15"/>
  <c r="E87" i="15" s="1"/>
  <c r="F41" i="15"/>
  <c r="F87" i="15" s="1"/>
  <c r="G41" i="15"/>
  <c r="B41" i="15"/>
  <c r="B87" i="15" s="1"/>
  <c r="B40" i="15"/>
  <c r="B86" i="15" s="1"/>
  <c r="C40" i="15"/>
  <c r="C86" i="15" s="1"/>
  <c r="D40" i="15"/>
  <c r="D86" i="15" s="1"/>
  <c r="E40" i="15"/>
  <c r="E86" i="15" s="1"/>
  <c r="F40" i="15"/>
  <c r="F86" i="15" s="1"/>
  <c r="B39" i="15"/>
  <c r="A40" i="15"/>
  <c r="C119" i="25"/>
  <c r="D119" i="25"/>
  <c r="E119" i="25"/>
  <c r="F119" i="25"/>
  <c r="B119" i="25"/>
  <c r="G83" i="15"/>
  <c r="G82" i="15"/>
  <c r="C82" i="15"/>
  <c r="D82" i="15"/>
  <c r="E82" i="15"/>
  <c r="F82" i="15"/>
  <c r="C83" i="15"/>
  <c r="D83" i="15"/>
  <c r="E83" i="15"/>
  <c r="F83" i="15"/>
  <c r="G80" i="15"/>
  <c r="C80" i="15"/>
  <c r="D80" i="15"/>
  <c r="E80" i="15"/>
  <c r="F80" i="15"/>
  <c r="B80" i="15"/>
  <c r="G71" i="15"/>
  <c r="G72" i="15"/>
  <c r="G73" i="15"/>
  <c r="G74" i="15"/>
  <c r="G75" i="15"/>
  <c r="G76" i="15"/>
  <c r="G77" i="15"/>
  <c r="G78" i="15"/>
  <c r="G70" i="15"/>
  <c r="G69" i="15"/>
  <c r="C69" i="15"/>
  <c r="D69" i="15"/>
  <c r="E69" i="15"/>
  <c r="F69" i="15"/>
  <c r="C70" i="15"/>
  <c r="D70" i="15"/>
  <c r="E70" i="15"/>
  <c r="F70" i="15"/>
  <c r="C71" i="15"/>
  <c r="D71" i="15"/>
  <c r="E71" i="15"/>
  <c r="F71" i="15"/>
  <c r="C72" i="15"/>
  <c r="D72" i="15"/>
  <c r="E72" i="15"/>
  <c r="F72" i="15"/>
  <c r="C73" i="15"/>
  <c r="D73" i="15"/>
  <c r="E73" i="15"/>
  <c r="F73" i="15"/>
  <c r="C74" i="15"/>
  <c r="D74" i="15"/>
  <c r="E74" i="15"/>
  <c r="F74" i="15"/>
  <c r="C75" i="15"/>
  <c r="D75" i="15"/>
  <c r="E75" i="15"/>
  <c r="F75" i="15"/>
  <c r="C76" i="15"/>
  <c r="D76" i="15"/>
  <c r="E76" i="15"/>
  <c r="F76" i="15"/>
  <c r="C77" i="15"/>
  <c r="D77" i="15"/>
  <c r="E77" i="15"/>
  <c r="F77" i="15"/>
  <c r="C78" i="15"/>
  <c r="D78" i="15"/>
  <c r="E78" i="15"/>
  <c r="F78" i="15"/>
  <c r="G61" i="15"/>
  <c r="G62" i="15"/>
  <c r="G63" i="15"/>
  <c r="G64" i="15"/>
  <c r="G65" i="15"/>
  <c r="G66" i="15"/>
  <c r="G67" i="15"/>
  <c r="G60" i="15"/>
  <c r="G59" i="15"/>
  <c r="G58" i="15"/>
  <c r="C58" i="15"/>
  <c r="D58" i="15"/>
  <c r="E58" i="15"/>
  <c r="F58" i="15"/>
  <c r="C59" i="15"/>
  <c r="D59" i="15"/>
  <c r="E59" i="15"/>
  <c r="F59" i="15"/>
  <c r="C60" i="15"/>
  <c r="D60" i="15"/>
  <c r="E60" i="15"/>
  <c r="F60" i="15"/>
  <c r="C61" i="15"/>
  <c r="D61" i="15"/>
  <c r="E61" i="15"/>
  <c r="F61" i="15"/>
  <c r="C62" i="15"/>
  <c r="D62" i="15"/>
  <c r="E62" i="15"/>
  <c r="F62" i="15"/>
  <c r="C63" i="15"/>
  <c r="D63" i="15"/>
  <c r="E63" i="15"/>
  <c r="F63" i="15"/>
  <c r="C64" i="15"/>
  <c r="D64" i="15"/>
  <c r="E64" i="15"/>
  <c r="F64" i="15"/>
  <c r="C65" i="15"/>
  <c r="D65" i="15"/>
  <c r="E65" i="15"/>
  <c r="F65" i="15"/>
  <c r="C66" i="15"/>
  <c r="D66" i="15"/>
  <c r="E66" i="15"/>
  <c r="F66" i="15"/>
  <c r="C67" i="15"/>
  <c r="D67" i="15"/>
  <c r="E67" i="15"/>
  <c r="F67" i="15"/>
  <c r="G48" i="15"/>
  <c r="G50" i="15"/>
  <c r="G51" i="15"/>
  <c r="G52" i="15"/>
  <c r="G53" i="15"/>
  <c r="G54" i="15"/>
  <c r="G55" i="15"/>
  <c r="G56" i="15"/>
  <c r="G45" i="15"/>
  <c r="G46" i="15"/>
  <c r="G47" i="15"/>
  <c r="G49" i="15"/>
  <c r="G44" i="15"/>
  <c r="C44" i="15"/>
  <c r="D44" i="15"/>
  <c r="E44" i="15"/>
  <c r="F44" i="15"/>
  <c r="C45" i="15"/>
  <c r="D45" i="15"/>
  <c r="E45" i="15"/>
  <c r="F45" i="15"/>
  <c r="C46" i="15"/>
  <c r="D46" i="15"/>
  <c r="E46" i="15"/>
  <c r="F46" i="15"/>
  <c r="C47" i="15"/>
  <c r="D47" i="15"/>
  <c r="E47" i="15"/>
  <c r="F47" i="15"/>
  <c r="C48" i="15"/>
  <c r="D48" i="15"/>
  <c r="E48" i="15"/>
  <c r="F48" i="15"/>
  <c r="C49" i="15"/>
  <c r="D49" i="15"/>
  <c r="E49" i="15"/>
  <c r="F49" i="15"/>
  <c r="C50" i="15"/>
  <c r="D50" i="15"/>
  <c r="E50" i="15"/>
  <c r="F50" i="15"/>
  <c r="C51" i="15"/>
  <c r="D51" i="15"/>
  <c r="E51" i="15"/>
  <c r="F51" i="15"/>
  <c r="C52" i="15"/>
  <c r="D52" i="15"/>
  <c r="E52" i="15"/>
  <c r="F52" i="15"/>
  <c r="C53" i="15"/>
  <c r="D53" i="15"/>
  <c r="E53" i="15"/>
  <c r="F53" i="15"/>
  <c r="C54" i="15"/>
  <c r="D54" i="15"/>
  <c r="E54" i="15"/>
  <c r="F54" i="15"/>
  <c r="C55" i="15"/>
  <c r="D55" i="15"/>
  <c r="E55" i="15"/>
  <c r="F55" i="15"/>
  <c r="C56" i="15"/>
  <c r="D56" i="15"/>
  <c r="E56" i="15"/>
  <c r="F56" i="15"/>
  <c r="G36" i="15"/>
  <c r="G35" i="15"/>
  <c r="C35" i="15"/>
  <c r="D35" i="15"/>
  <c r="E35" i="15"/>
  <c r="F35" i="15"/>
  <c r="C36" i="15"/>
  <c r="D36" i="15"/>
  <c r="E36" i="15"/>
  <c r="F36" i="15"/>
  <c r="G33" i="15"/>
  <c r="C33" i="15"/>
  <c r="D33" i="15"/>
  <c r="E33" i="15"/>
  <c r="F33" i="15"/>
  <c r="B33" i="15"/>
  <c r="G31" i="15"/>
  <c r="G25" i="15"/>
  <c r="G26" i="15"/>
  <c r="G27" i="15"/>
  <c r="G28" i="15"/>
  <c r="G29" i="15"/>
  <c r="G30" i="15"/>
  <c r="G24" i="15"/>
  <c r="G23" i="15"/>
  <c r="C23" i="15"/>
  <c r="D23" i="15"/>
  <c r="E23" i="15"/>
  <c r="F23" i="15"/>
  <c r="C24" i="15"/>
  <c r="D24" i="15"/>
  <c r="E24" i="15"/>
  <c r="F24" i="15"/>
  <c r="C25" i="15"/>
  <c r="D25" i="15"/>
  <c r="E25" i="15"/>
  <c r="F25" i="15"/>
  <c r="C26" i="15"/>
  <c r="D26" i="15"/>
  <c r="E26" i="15"/>
  <c r="F26" i="15"/>
  <c r="C27" i="15"/>
  <c r="D27" i="15"/>
  <c r="E27" i="15"/>
  <c r="F27" i="15"/>
  <c r="C28" i="15"/>
  <c r="D28" i="15"/>
  <c r="E28" i="15"/>
  <c r="F28" i="15"/>
  <c r="C29" i="15"/>
  <c r="D29" i="15"/>
  <c r="E29" i="15"/>
  <c r="F29" i="15"/>
  <c r="C30" i="15"/>
  <c r="D30" i="15"/>
  <c r="E30" i="15"/>
  <c r="F30" i="15"/>
  <c r="C31" i="15"/>
  <c r="D31" i="15"/>
  <c r="E31" i="15"/>
  <c r="F31" i="15"/>
  <c r="G10" i="15"/>
  <c r="G11" i="15"/>
  <c r="G12" i="15"/>
  <c r="G13" i="15"/>
  <c r="G14" i="15"/>
  <c r="G15" i="15"/>
  <c r="G16" i="15"/>
  <c r="G17" i="15"/>
  <c r="G18" i="15"/>
  <c r="G19" i="15"/>
  <c r="G20" i="15"/>
  <c r="G9" i="15"/>
  <c r="C9" i="15"/>
  <c r="D9" i="15"/>
  <c r="E9" i="15"/>
  <c r="F9" i="15"/>
  <c r="C10" i="15"/>
  <c r="D10" i="15"/>
  <c r="E10" i="15"/>
  <c r="F10" i="15"/>
  <c r="C11" i="15"/>
  <c r="D11" i="15"/>
  <c r="E11" i="15"/>
  <c r="F11" i="15"/>
  <c r="C12" i="15"/>
  <c r="D12" i="15"/>
  <c r="E12" i="15"/>
  <c r="F12" i="15"/>
  <c r="C13" i="15"/>
  <c r="D13" i="15"/>
  <c r="E13" i="15"/>
  <c r="F13" i="15"/>
  <c r="C14" i="15"/>
  <c r="D14" i="15"/>
  <c r="E14" i="15"/>
  <c r="F14" i="15"/>
  <c r="C15" i="15"/>
  <c r="D15" i="15"/>
  <c r="E15" i="15"/>
  <c r="F15" i="15"/>
  <c r="C16" i="15"/>
  <c r="D16" i="15"/>
  <c r="E16" i="15"/>
  <c r="F16" i="15"/>
  <c r="C17" i="15"/>
  <c r="D17" i="15"/>
  <c r="E17" i="15"/>
  <c r="F17" i="15"/>
  <c r="C18" i="15"/>
  <c r="D18" i="15"/>
  <c r="E18" i="15"/>
  <c r="F18" i="15"/>
  <c r="C19" i="15"/>
  <c r="D19" i="15"/>
  <c r="E19" i="15"/>
  <c r="F19" i="15"/>
  <c r="C20" i="15"/>
  <c r="D20" i="15"/>
  <c r="E20" i="15"/>
  <c r="F20" i="15"/>
  <c r="B83" i="15"/>
  <c r="B82" i="15"/>
  <c r="B70" i="15"/>
  <c r="B71" i="15"/>
  <c r="B72" i="15"/>
  <c r="B73" i="15"/>
  <c r="B74" i="15"/>
  <c r="B75" i="15"/>
  <c r="B76" i="15"/>
  <c r="B77" i="15"/>
  <c r="B78" i="15"/>
  <c r="B69" i="15"/>
  <c r="B59" i="15"/>
  <c r="B60" i="15"/>
  <c r="B61" i="15"/>
  <c r="B62" i="15"/>
  <c r="B63" i="15"/>
  <c r="B64" i="15"/>
  <c r="B65" i="15"/>
  <c r="B66" i="15"/>
  <c r="B67" i="15"/>
  <c r="B58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44" i="15"/>
  <c r="B36" i="15"/>
  <c r="B35" i="15"/>
  <c r="B23" i="15"/>
  <c r="B24" i="15"/>
  <c r="B26" i="15"/>
  <c r="B27" i="15"/>
  <c r="B28" i="15"/>
  <c r="B29" i="15"/>
  <c r="B30" i="15"/>
  <c r="B31" i="15"/>
  <c r="B25" i="15"/>
  <c r="B15" i="15"/>
  <c r="B16" i="15"/>
  <c r="B17" i="15"/>
  <c r="B18" i="15"/>
  <c r="B19" i="15"/>
  <c r="B20" i="15"/>
  <c r="B9" i="15"/>
  <c r="B10" i="15"/>
  <c r="B13" i="15"/>
  <c r="B14" i="15"/>
  <c r="B11" i="15"/>
  <c r="B12" i="15"/>
  <c r="C38" i="25"/>
  <c r="D38" i="25"/>
  <c r="E38" i="25"/>
  <c r="F38" i="25"/>
  <c r="C39" i="25"/>
  <c r="D39" i="25"/>
  <c r="E39" i="25"/>
  <c r="F39" i="25"/>
  <c r="B39" i="25"/>
  <c r="B38" i="25"/>
  <c r="C12" i="25"/>
  <c r="D12" i="25"/>
  <c r="E12" i="25"/>
  <c r="F12" i="25"/>
  <c r="F10" i="25"/>
  <c r="B12" i="25"/>
  <c r="C71" i="23"/>
  <c r="D71" i="23"/>
  <c r="E71" i="23"/>
  <c r="F71" i="23"/>
  <c r="C72" i="23"/>
  <c r="D72" i="23"/>
  <c r="E72" i="23"/>
  <c r="F72" i="23"/>
  <c r="B72" i="23"/>
  <c r="B71" i="23"/>
  <c r="C29" i="23"/>
  <c r="D29" i="23"/>
  <c r="E29" i="23"/>
  <c r="F29" i="23"/>
  <c r="C30" i="23"/>
  <c r="D30" i="23"/>
  <c r="E30" i="23"/>
  <c r="F30" i="23"/>
  <c r="B30" i="23"/>
  <c r="B29" i="23"/>
  <c r="C115" i="25"/>
  <c r="D115" i="25"/>
  <c r="E115" i="25"/>
  <c r="F115" i="25"/>
  <c r="B115" i="25"/>
  <c r="C109" i="25"/>
  <c r="C108" i="25"/>
  <c r="D109" i="25"/>
  <c r="E109" i="25"/>
  <c r="F109" i="25"/>
  <c r="C110" i="25"/>
  <c r="D110" i="25"/>
  <c r="E110" i="25"/>
  <c r="F110" i="25"/>
  <c r="C111" i="25"/>
  <c r="D111" i="25"/>
  <c r="E111" i="25"/>
  <c r="F111" i="25"/>
  <c r="C106" i="25"/>
  <c r="D106" i="25"/>
  <c r="E106" i="25"/>
  <c r="F106" i="25"/>
  <c r="C107" i="25"/>
  <c r="D107" i="25"/>
  <c r="E107" i="25"/>
  <c r="F107" i="25"/>
  <c r="B111" i="25"/>
  <c r="B108" i="25"/>
  <c r="B110" i="25"/>
  <c r="B109" i="25"/>
  <c r="B107" i="25"/>
  <c r="B106" i="25"/>
  <c r="C98" i="25"/>
  <c r="D98" i="25"/>
  <c r="E98" i="25"/>
  <c r="F98" i="25"/>
  <c r="C99" i="25"/>
  <c r="D99" i="25"/>
  <c r="E99" i="25"/>
  <c r="F99" i="25"/>
  <c r="C100" i="25"/>
  <c r="D100" i="25"/>
  <c r="E100" i="25"/>
  <c r="F100" i="25"/>
  <c r="C101" i="25"/>
  <c r="D101" i="25"/>
  <c r="E101" i="25"/>
  <c r="F101" i="25"/>
  <c r="C102" i="25"/>
  <c r="D102" i="25"/>
  <c r="E102" i="25"/>
  <c r="F102" i="25"/>
  <c r="B102" i="25"/>
  <c r="B101" i="25"/>
  <c r="B100" i="25"/>
  <c r="B99" i="25"/>
  <c r="B98" i="25"/>
  <c r="C92" i="25"/>
  <c r="D92" i="25"/>
  <c r="E92" i="25"/>
  <c r="F92" i="25"/>
  <c r="C93" i="25"/>
  <c r="D93" i="25"/>
  <c r="E93" i="25"/>
  <c r="F93" i="25"/>
  <c r="C94" i="25"/>
  <c r="D94" i="25"/>
  <c r="E94" i="25"/>
  <c r="F94" i="25"/>
  <c r="B94" i="25"/>
  <c r="B93" i="25"/>
  <c r="B92" i="25"/>
  <c r="C88" i="25"/>
  <c r="D88" i="25"/>
  <c r="E88" i="25"/>
  <c r="F88" i="25"/>
  <c r="B88" i="25"/>
  <c r="F87" i="25"/>
  <c r="F86" i="25"/>
  <c r="C87" i="25"/>
  <c r="C86" i="25"/>
  <c r="D87" i="25"/>
  <c r="D86" i="25"/>
  <c r="E87" i="25"/>
  <c r="E86" i="25"/>
  <c r="B87" i="25"/>
  <c r="C85" i="25"/>
  <c r="D85" i="25"/>
  <c r="D90" i="25"/>
  <c r="D96" i="25"/>
  <c r="D104" i="25"/>
  <c r="E85" i="25"/>
  <c r="E90" i="25"/>
  <c r="E96" i="25"/>
  <c r="E104" i="25"/>
  <c r="F85" i="25"/>
  <c r="B85" i="25"/>
  <c r="C79" i="25"/>
  <c r="D79" i="25"/>
  <c r="E79" i="25"/>
  <c r="F79" i="25"/>
  <c r="B79" i="25"/>
  <c r="C78" i="25"/>
  <c r="D78" i="25"/>
  <c r="E78" i="25"/>
  <c r="F78" i="25"/>
  <c r="B78" i="25"/>
  <c r="C72" i="25"/>
  <c r="D72" i="25"/>
  <c r="E72" i="25"/>
  <c r="F72" i="25"/>
  <c r="B72" i="25"/>
  <c r="C74" i="25"/>
  <c r="C73" i="25"/>
  <c r="D74" i="25"/>
  <c r="D73" i="25"/>
  <c r="E74" i="25"/>
  <c r="E73" i="25"/>
  <c r="F74" i="25"/>
  <c r="F73" i="25"/>
  <c r="C70" i="25"/>
  <c r="D70" i="25"/>
  <c r="D69" i="25"/>
  <c r="E70" i="25"/>
  <c r="F70" i="25"/>
  <c r="C71" i="25"/>
  <c r="C69" i="25"/>
  <c r="D71" i="25"/>
  <c r="E71" i="25"/>
  <c r="F71" i="25"/>
  <c r="B74" i="25"/>
  <c r="B73" i="25"/>
  <c r="B71" i="25"/>
  <c r="B70" i="25"/>
  <c r="B69" i="25"/>
  <c r="C68" i="25"/>
  <c r="C66" i="25"/>
  <c r="D68" i="25"/>
  <c r="E68" i="25"/>
  <c r="F68" i="25"/>
  <c r="F66" i="25"/>
  <c r="B68" i="25"/>
  <c r="C67" i="25"/>
  <c r="D67" i="25"/>
  <c r="D66" i="25"/>
  <c r="E67" i="25"/>
  <c r="F67" i="25"/>
  <c r="B67" i="25"/>
  <c r="B66" i="25"/>
  <c r="C63" i="25"/>
  <c r="D63" i="25"/>
  <c r="E63" i="25"/>
  <c r="F63" i="25"/>
  <c r="B63" i="25"/>
  <c r="C62" i="25"/>
  <c r="D62" i="25"/>
  <c r="E62" i="25"/>
  <c r="F62" i="25"/>
  <c r="B62" i="25"/>
  <c r="C61" i="25"/>
  <c r="D61" i="25"/>
  <c r="D60" i="25"/>
  <c r="E61" i="25"/>
  <c r="F61" i="25"/>
  <c r="B61" i="25"/>
  <c r="C59" i="25"/>
  <c r="D59" i="25"/>
  <c r="E59" i="25"/>
  <c r="F59" i="25"/>
  <c r="B59" i="25"/>
  <c r="C58" i="25"/>
  <c r="D58" i="25"/>
  <c r="E58" i="25"/>
  <c r="F58" i="25"/>
  <c r="B58" i="25"/>
  <c r="C57" i="25"/>
  <c r="D57" i="25"/>
  <c r="D56" i="25"/>
  <c r="E57" i="25"/>
  <c r="F57" i="25"/>
  <c r="B57" i="25"/>
  <c r="B56" i="25"/>
  <c r="C52" i="25"/>
  <c r="D52" i="25"/>
  <c r="E52" i="25"/>
  <c r="F52" i="25"/>
  <c r="B52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C45" i="25"/>
  <c r="D45" i="25"/>
  <c r="E45" i="25"/>
  <c r="F45" i="25"/>
  <c r="B45" i="25"/>
  <c r="C43" i="25"/>
  <c r="D43" i="25"/>
  <c r="E43" i="25"/>
  <c r="F43" i="25"/>
  <c r="F42" i="25"/>
  <c r="F41" i="25"/>
  <c r="F40" i="25"/>
  <c r="C44" i="25"/>
  <c r="D44" i="25"/>
  <c r="E44" i="25"/>
  <c r="F44" i="25"/>
  <c r="B44" i="25"/>
  <c r="B43" i="25"/>
  <c r="B42" i="25"/>
  <c r="C33" i="25"/>
  <c r="D33" i="25"/>
  <c r="E33" i="25"/>
  <c r="F33" i="25"/>
  <c r="B33" i="25"/>
  <c r="C31" i="25"/>
  <c r="D31" i="25"/>
  <c r="E31" i="25"/>
  <c r="F31" i="25"/>
  <c r="F28" i="25"/>
  <c r="B31" i="25"/>
  <c r="C30" i="25"/>
  <c r="C35" i="25"/>
  <c r="D30" i="25"/>
  <c r="E30" i="25"/>
  <c r="E28" i="25"/>
  <c r="F30" i="25"/>
  <c r="B30" i="25"/>
  <c r="C29" i="25"/>
  <c r="D29" i="25"/>
  <c r="D36" i="25"/>
  <c r="E29" i="25"/>
  <c r="F29" i="25"/>
  <c r="B29" i="25"/>
  <c r="B36" i="25"/>
  <c r="C27" i="25"/>
  <c r="D27" i="25"/>
  <c r="E27" i="25"/>
  <c r="F27" i="25"/>
  <c r="F35" i="25"/>
  <c r="B27" i="25"/>
  <c r="C26" i="25"/>
  <c r="D26" i="25"/>
  <c r="E26" i="25"/>
  <c r="F26" i="25"/>
  <c r="B26" i="25"/>
  <c r="B24" i="25"/>
  <c r="C25" i="25"/>
  <c r="C24" i="25"/>
  <c r="D25" i="25"/>
  <c r="E25" i="25"/>
  <c r="F25" i="25"/>
  <c r="B25" i="25"/>
  <c r="C20" i="25"/>
  <c r="C19" i="25"/>
  <c r="D20" i="25"/>
  <c r="D19" i="25"/>
  <c r="E20" i="25"/>
  <c r="E19" i="25"/>
  <c r="F20" i="25"/>
  <c r="F19" i="25"/>
  <c r="B20" i="25"/>
  <c r="B19" i="25"/>
  <c r="D18" i="25"/>
  <c r="E18" i="25"/>
  <c r="F18" i="25"/>
  <c r="C18" i="25"/>
  <c r="B18" i="25"/>
  <c r="B15" i="25"/>
  <c r="C16" i="25"/>
  <c r="D16" i="25"/>
  <c r="E16" i="25"/>
  <c r="F16" i="25"/>
  <c r="C17" i="25"/>
  <c r="D17" i="25"/>
  <c r="E17" i="25"/>
  <c r="F17" i="25"/>
  <c r="B17" i="25"/>
  <c r="B16" i="25"/>
  <c r="C13" i="25"/>
  <c r="D13" i="25"/>
  <c r="D10" i="25"/>
  <c r="E13" i="25"/>
  <c r="F13" i="25"/>
  <c r="B13" i="25"/>
  <c r="E10" i="25"/>
  <c r="F11" i="25"/>
  <c r="E11" i="25"/>
  <c r="D11" i="25"/>
  <c r="C11" i="25"/>
  <c r="C10" i="25"/>
  <c r="B11" i="25"/>
  <c r="F3" i="25"/>
  <c r="E3" i="25"/>
  <c r="D3" i="25"/>
  <c r="C3" i="25"/>
  <c r="B3" i="25"/>
  <c r="C96" i="23"/>
  <c r="D96" i="23"/>
  <c r="E96" i="23"/>
  <c r="F96" i="23"/>
  <c r="B96" i="23"/>
  <c r="C92" i="23"/>
  <c r="D92" i="23"/>
  <c r="E92" i="23"/>
  <c r="F92" i="23"/>
  <c r="B92" i="23"/>
  <c r="C90" i="23"/>
  <c r="D90" i="23"/>
  <c r="E90" i="23"/>
  <c r="F90" i="23"/>
  <c r="B90" i="23"/>
  <c r="C84" i="23"/>
  <c r="D84" i="23"/>
  <c r="E84" i="23"/>
  <c r="F84" i="23"/>
  <c r="B84" i="23"/>
  <c r="C67" i="23"/>
  <c r="D67" i="23"/>
  <c r="E67" i="23"/>
  <c r="F67" i="23"/>
  <c r="B67" i="23"/>
  <c r="C55" i="23"/>
  <c r="D55" i="23"/>
  <c r="E55" i="23"/>
  <c r="F55" i="23"/>
  <c r="B55" i="23"/>
  <c r="C62" i="23"/>
  <c r="D62" i="23"/>
  <c r="E62" i="23"/>
  <c r="F62" i="23"/>
  <c r="B62" i="23"/>
  <c r="C57" i="23"/>
  <c r="D57" i="23"/>
  <c r="E57" i="23"/>
  <c r="F57" i="23"/>
  <c r="B57" i="23"/>
  <c r="C45" i="23"/>
  <c r="D45" i="23"/>
  <c r="E45" i="23"/>
  <c r="F45" i="23"/>
  <c r="B45" i="23"/>
  <c r="C47" i="23"/>
  <c r="D47" i="23"/>
  <c r="E47" i="23"/>
  <c r="F47" i="23"/>
  <c r="B47" i="23"/>
  <c r="C31" i="23"/>
  <c r="D31" i="23"/>
  <c r="E31" i="23"/>
  <c r="F31" i="23"/>
  <c r="B31" i="23"/>
  <c r="C32" i="23"/>
  <c r="D32" i="23"/>
  <c r="E32" i="23"/>
  <c r="F32" i="23"/>
  <c r="B32" i="23"/>
  <c r="C33" i="23"/>
  <c r="D33" i="23"/>
  <c r="E33" i="23"/>
  <c r="F33" i="23"/>
  <c r="B33" i="23"/>
  <c r="C27" i="23"/>
  <c r="D27" i="23"/>
  <c r="E27" i="23"/>
  <c r="F27" i="23"/>
  <c r="B27" i="23"/>
  <c r="C16" i="23"/>
  <c r="D16" i="23"/>
  <c r="E16" i="23"/>
  <c r="F16" i="23"/>
  <c r="B16" i="23"/>
  <c r="F18" i="23"/>
  <c r="C18" i="23"/>
  <c r="D18" i="23"/>
  <c r="E18" i="23"/>
  <c r="B18" i="23"/>
  <c r="F8" i="23"/>
  <c r="C8" i="23"/>
  <c r="D8" i="23"/>
  <c r="E8" i="23"/>
  <c r="B8" i="23"/>
  <c r="D55" i="25"/>
  <c r="F108" i="25"/>
  <c r="D42" i="25"/>
  <c r="C42" i="25"/>
  <c r="C41" i="25"/>
  <c r="C40" i="25"/>
  <c r="E36" i="25"/>
  <c r="C15" i="25"/>
  <c r="D108" i="25"/>
  <c r="C36" i="25"/>
  <c r="D28" i="25"/>
  <c r="B41" i="25"/>
  <c r="B40" i="25"/>
  <c r="E42" i="25"/>
  <c r="E41" i="25"/>
  <c r="E40" i="25"/>
  <c r="C56" i="25"/>
  <c r="C55" i="25"/>
  <c r="C54" i="25"/>
  <c r="C76" i="25"/>
  <c r="B65" i="25"/>
  <c r="F69" i="25"/>
  <c r="D113" i="25"/>
  <c r="D117" i="25"/>
  <c r="D15" i="25"/>
  <c r="D24" i="25"/>
  <c r="F24" i="25"/>
  <c r="B28" i="25"/>
  <c r="F60" i="25"/>
  <c r="C65" i="25"/>
  <c r="E35" i="25"/>
  <c r="B10" i="25"/>
  <c r="E15" i="25"/>
  <c r="E24" i="25"/>
  <c r="B35" i="25"/>
  <c r="E56" i="25"/>
  <c r="F56" i="25"/>
  <c r="F55" i="25"/>
  <c r="E60" i="25"/>
  <c r="E55" i="25"/>
  <c r="C60" i="25"/>
  <c r="E66" i="25"/>
  <c r="F90" i="25"/>
  <c r="F96" i="25"/>
  <c r="E108" i="25"/>
  <c r="E113" i="25"/>
  <c r="E117" i="25"/>
  <c r="F36" i="25"/>
  <c r="E69" i="25"/>
  <c r="E65" i="25"/>
  <c r="C28" i="25"/>
  <c r="F15" i="25"/>
  <c r="B60" i="25"/>
  <c r="B55" i="25"/>
  <c r="D65" i="25"/>
  <c r="D54" i="25"/>
  <c r="C90" i="25"/>
  <c r="C96" i="25"/>
  <c r="C104" i="25"/>
  <c r="C113" i="25"/>
  <c r="C117" i="25"/>
  <c r="D41" i="25"/>
  <c r="D40" i="25"/>
  <c r="F65" i="25"/>
  <c r="F54" i="25"/>
  <c r="F76" i="25"/>
  <c r="F104" i="25"/>
  <c r="F113" i="25"/>
  <c r="F117" i="25"/>
  <c r="B86" i="25"/>
  <c r="B90" i="25"/>
  <c r="B96" i="25"/>
  <c r="B104" i="25"/>
  <c r="B113" i="25"/>
  <c r="B117" i="25"/>
  <c r="D35" i="25"/>
  <c r="B54" i="25"/>
  <c r="B76" i="25"/>
  <c r="E54" i="25"/>
  <c r="E76" i="25"/>
  <c r="D76" i="25"/>
</calcChain>
</file>

<file path=xl/sharedStrings.xml><?xml version="1.0" encoding="utf-8"?>
<sst xmlns="http://schemas.openxmlformats.org/spreadsheetml/2006/main" count="349" uniqueCount="187">
  <si>
    <t>Numero de empresas incluidas</t>
  </si>
  <si>
    <t>mil EUR</t>
  </si>
  <si>
    <t>ACTIVO</t>
  </si>
  <si>
    <t>ACTIVO NO CORRIENTE</t>
  </si>
  <si>
    <t>  Inmovilizado intangible</t>
  </si>
  <si>
    <t>  Inmovilizado material</t>
  </si>
  <si>
    <t>  Inversiones inmobiliarias</t>
  </si>
  <si>
    <t>  Inversiones en empresas del grupo y asociadas a largo plazo</t>
  </si>
  <si>
    <t>  Inversiones financieras a largo plazo</t>
  </si>
  <si>
    <t>  Activos por impuesto diferido</t>
  </si>
  <si>
    <t>ACTIVO CORRIENTE</t>
  </si>
  <si>
    <t>  Existencias</t>
  </si>
  <si>
    <t>  Deudores comerciales y otras cuentas a cobrar</t>
  </si>
  <si>
    <t>    Clientes por ventas y prestaciones de servicios</t>
  </si>
  <si>
    <t>    Accionistas (socios) por desembolsos exigidos</t>
  </si>
  <si>
    <t>    Otros deudores</t>
  </si>
  <si>
    <t>  Inversiones en empresas del grupo y asociadas a corto plazo</t>
  </si>
  <si>
    <t>  Inversiones financieras a corto plazo</t>
  </si>
  <si>
    <t>  Periodificaciones a corto plazo</t>
  </si>
  <si>
    <t>  Efectivo y otros activos líquidos equivalentes</t>
  </si>
  <si>
    <t>PATRIMONIO NETO</t>
  </si>
  <si>
    <t>  Fondos propios</t>
  </si>
  <si>
    <t>  Capital</t>
  </si>
  <si>
    <t>    Capital escriturado</t>
  </si>
  <si>
    <t>    (Capital no exigido)</t>
  </si>
  <si>
    <t>  Prima de emisión</t>
  </si>
  <si>
    <t>  Reservas</t>
  </si>
  <si>
    <t>  (Acciones y participaciones en patrimonio propias)</t>
  </si>
  <si>
    <t>  Resultados de ejercicios anteriores</t>
  </si>
  <si>
    <t>  Otras aportaciones de socios</t>
  </si>
  <si>
    <t>  Resultado del ejercicio</t>
  </si>
  <si>
    <t>  (Dividendo a cuenta)</t>
  </si>
  <si>
    <t>  Subvenciones, donaciones y legados recibidos</t>
  </si>
  <si>
    <t>PASIVO NO CORRIENTE</t>
  </si>
  <si>
    <t>  Provisiones a largo plazo</t>
  </si>
  <si>
    <t>  Deudas a largo plazo</t>
  </si>
  <si>
    <t>    Deudas con entidades de crédito</t>
  </si>
  <si>
    <t>    Acreedores por arrendamiento financiero</t>
  </si>
  <si>
    <t>    Otras deudas a largo plazo</t>
  </si>
  <si>
    <t>  Deudas con empresas del grupo y asociadas a largo plazo</t>
  </si>
  <si>
    <t>  Pasivos por impuesto diferido</t>
  </si>
  <si>
    <t>  Periodificaciones a largo plazo</t>
  </si>
  <si>
    <t>PASIVO CORRIENTE</t>
  </si>
  <si>
    <t>  Provisiones a corto plazo</t>
  </si>
  <si>
    <t>  Deudas a corto plazo</t>
  </si>
  <si>
    <t>    Otras deudas a corto plazo</t>
  </si>
  <si>
    <t>  Deudas con empresas del grupo y asociadas a corto plazo</t>
  </si>
  <si>
    <t>  Acreedores comerciales y otras cuentas a pagar</t>
  </si>
  <si>
    <t>    Proveedores</t>
  </si>
  <si>
    <t>    Otros acreedores</t>
  </si>
  <si>
    <t>CUENTA DE PÉRDIDAS Y GANANCIAS</t>
  </si>
  <si>
    <t>  Importe neto de la cifra de negocios</t>
  </si>
  <si>
    <t>  Variación de existencias de productos terminados y en curso de fabricación</t>
  </si>
  <si>
    <t>  Trabajos realizados por la empresa para su activo</t>
  </si>
  <si>
    <t>  Aprovisionamientos</t>
  </si>
  <si>
    <t>  Otros ingresos de explotación</t>
  </si>
  <si>
    <t>  Gastos de personal</t>
  </si>
  <si>
    <t>  Otros gastos de explotación</t>
  </si>
  <si>
    <t>  Amortización del inmovilizado</t>
  </si>
  <si>
    <t>  Imputación de subvenciones de inmovilizado no financiero y otras</t>
  </si>
  <si>
    <t>  Excesos de provisiones</t>
  </si>
  <si>
    <t>  Deterioro y resultado por enajenaciones del inmovilizado</t>
  </si>
  <si>
    <t>  Ingresos financieros</t>
  </si>
  <si>
    <t>  Gastos financieros</t>
  </si>
  <si>
    <t>  Variación de valor razonable en instrumentos financieros</t>
  </si>
  <si>
    <t>  Diferencias de cambio</t>
  </si>
  <si>
    <t>  Deterioro y resultado por enajenaciones de instrumentos financieros</t>
  </si>
  <si>
    <t>  Impuestos sobre beneficios</t>
  </si>
  <si>
    <t>PATRIMONIO NETO Y PASIVO</t>
  </si>
  <si>
    <t xml:space="preserve">TOTAL ACTIVO </t>
  </si>
  <si>
    <t xml:space="preserve">TOTAL PATRIMONIO NETO Y PASIVO </t>
  </si>
  <si>
    <t xml:space="preserve">RESULTADO DE EXPLOTACIÓN </t>
  </si>
  <si>
    <t xml:space="preserve">RESULTADO FINANCIERO </t>
  </si>
  <si>
    <t xml:space="preserve">RESULTADO ANTES DE IMPUESTOS </t>
  </si>
  <si>
    <t>ACTIVO NO CORRIENTE EXPLOTACIÓN</t>
  </si>
  <si>
    <t>ACTIVO CORRIENTE EXPLOTACIÓN</t>
  </si>
  <si>
    <t>PASIVO TOTAL</t>
  </si>
  <si>
    <t>CRÉDITOS PUROS A LARGO PLAZO</t>
  </si>
  <si>
    <t>OTROS PASIVOS NO CORRIENTES</t>
  </si>
  <si>
    <t>PASIVOS COMERCIALES</t>
  </si>
  <si>
    <t>CRÉDITOS PUROS A CORTO PLAZO</t>
  </si>
  <si>
    <t>OTROS PASIVOS CORRIENTES</t>
  </si>
  <si>
    <t xml:space="preserve">      pasivo total / patrimonio neto</t>
  </si>
  <si>
    <t xml:space="preserve">      pasivo no corriente / patrimonio neto</t>
  </si>
  <si>
    <t xml:space="preserve">      pasivo corriente / patrimonio neto</t>
  </si>
  <si>
    <t>ACTIVO CORRIENTE AJENO EXPLOTACIÓN</t>
  </si>
  <si>
    <t>ACTIVO NO CORRIENTE AJENO EXPLOTACIÓN</t>
  </si>
  <si>
    <t xml:space="preserve">  Consumo de existencias</t>
  </si>
  <si>
    <t xml:space="preserve">RESULTADO DEL EJERCICIO </t>
  </si>
  <si>
    <t>R.G.O.C.</t>
  </si>
  <si>
    <t xml:space="preserve">   EQUILIBRIO FINANCIERO</t>
  </si>
  <si>
    <t xml:space="preserve">      LARGO PLAZO</t>
  </si>
  <si>
    <t xml:space="preserve">     GARANTÍA </t>
  </si>
  <si>
    <t xml:space="preserve">          activo total / pasivo total</t>
  </si>
  <si>
    <t xml:space="preserve">     FINANCIACIÓN ACTIVO NO CORRIENTE</t>
  </si>
  <si>
    <t xml:space="preserve">          activo no corriente / pasivo no corriente</t>
  </si>
  <si>
    <t xml:space="preserve">      CORTO PLAZO</t>
  </si>
  <si>
    <t xml:space="preserve">     RATIO CORRIENTE </t>
  </si>
  <si>
    <t xml:space="preserve">          activo corriente / pasivo corriente</t>
  </si>
  <si>
    <t xml:space="preserve">     SOLVENCIA C/P  </t>
  </si>
  <si>
    <t xml:space="preserve">     SOLVENCIA C/P </t>
  </si>
  <si>
    <t>PERIODO MEDIO DE MADURACIÒN</t>
  </si>
  <si>
    <t xml:space="preserve">          RGOC / deudas entidades de crédito c/p</t>
  </si>
  <si>
    <t>RENTABILIDAD</t>
  </si>
  <si>
    <t>RENTABILIDAD ECONÓMICA</t>
  </si>
  <si>
    <t>MARGEN ECONÓMICO</t>
  </si>
  <si>
    <t xml:space="preserve">ROTACIÓN ACTIVO TOTAL </t>
  </si>
  <si>
    <t>RENTABILIDAD FINANCIERA</t>
  </si>
  <si>
    <t>COSTE MEDIO CONTABLE DE LA DEUDA</t>
  </si>
  <si>
    <t xml:space="preserve">     gastos financieros / pasivo total (%)</t>
  </si>
  <si>
    <t>RATIO DE ENDEUDAMIENTO</t>
  </si>
  <si>
    <t>APALANCAMIENTO FINANCIERO</t>
  </si>
  <si>
    <t xml:space="preserve">     (RE - coste medio contable deuda) * endeudamiento (%)</t>
  </si>
  <si>
    <t>%</t>
  </si>
  <si>
    <t xml:space="preserve">      deudas entidades de crédito  / patrimonio neto</t>
  </si>
  <si>
    <t xml:space="preserve">      deudas entidades de crédito l.p.  / patrimonio neto</t>
  </si>
  <si>
    <t xml:space="preserve">      deudas entidades de crédito c.p.  / patrimonio neto</t>
  </si>
  <si>
    <t>ACTIVO EXPLOTACIÓN</t>
  </si>
  <si>
    <t>ACTIVO AJENO A LA EXPLOTACIÓN</t>
  </si>
  <si>
    <t>ENDEUDAMIENTO TOTAL</t>
  </si>
  <si>
    <t>ENDEUDAMIENTO LARGO PLAZO</t>
  </si>
  <si>
    <t>ENDEUDAMIENTO CORTO PLAZO</t>
  </si>
  <si>
    <t>ENDEUDAMIENTO BANCARIO</t>
  </si>
  <si>
    <t>ENDEUDAMIENTO BANCARIO LARGO PLAZO</t>
  </si>
  <si>
    <t>ENDEUDAMIENTO BANCARIO CORTO PLAZO</t>
  </si>
  <si>
    <t>  Inversiones en empresas del grupo y asociadas total</t>
  </si>
  <si>
    <t>  Inversiones financieras  total</t>
  </si>
  <si>
    <t>  Deudas con entidades de crédito total</t>
  </si>
  <si>
    <t xml:space="preserve">  Deudas con empresas del grupo y asociadas total</t>
  </si>
  <si>
    <t xml:space="preserve">          (existencias + clientes por ventas y prestación de servicios) / proveedores</t>
  </si>
  <si>
    <t>  Accionistas (socios) por desembolsos exigidos</t>
  </si>
  <si>
    <t xml:space="preserve">  ACTIVOS COMERCIALES</t>
  </si>
  <si>
    <t xml:space="preserve">  TESORERÍA</t>
  </si>
  <si>
    <t xml:space="preserve">           (p.m.m. financiero / p.m.m. económico) * 100</t>
  </si>
  <si>
    <t xml:space="preserve">      P.M.M. ECONÓMICO</t>
  </si>
  <si>
    <t xml:space="preserve">  Clientes por ventas y prestaciones de servicios</t>
  </si>
  <si>
    <t>  Otros deudores</t>
  </si>
  <si>
    <t>  Clientes por ventas y prestaciones de servicios</t>
  </si>
  <si>
    <t>  Proveedores</t>
  </si>
  <si>
    <t>  Otros acreedores</t>
  </si>
  <si>
    <t>  Deudas con entidades de crédito</t>
  </si>
  <si>
    <t>  Otras deudas a largo plazo</t>
  </si>
  <si>
    <t>  Otras deudas a corto plazo</t>
  </si>
  <si>
    <t>ENDEUDAMIENTO COMERCIAL CORTO PLAZO</t>
  </si>
  <si>
    <t xml:space="preserve">      pasivos comerciales  / patrimonio neto</t>
  </si>
  <si>
    <t xml:space="preserve">  Resto de ingresos y gastos financieros</t>
  </si>
  <si>
    <t>RESULTADO NETO DE EXPLOTACIÓN</t>
  </si>
  <si>
    <t>RESULTADO BRUTO DE EXPLOTACIÓN</t>
  </si>
  <si>
    <t xml:space="preserve">     (BDI + gastos financieros) / (total activo - accionistas exigidos) (%)</t>
  </si>
  <si>
    <t xml:space="preserve">     (BDI + gastos financieros) / importe neto cifra de negocios (%)</t>
  </si>
  <si>
    <t xml:space="preserve">     importe neto cifra de negocios / (total activo - accionistas exigidos) </t>
  </si>
  <si>
    <t>47. COMERCIO AL POR MENOR</t>
  </si>
  <si>
    <t>ENDEUDAMIENTO</t>
  </si>
  <si>
    <t xml:space="preserve">     RATIO DE COBERTUA DE LAS NECESIDADES DE FINANCIACIÓN</t>
  </si>
  <si>
    <t>RESULTADO ANTES DE INTERESES E IMPUESTOS</t>
  </si>
  <si>
    <t xml:space="preserve">     BDI / (patrimonio neto - accionistas exigidos) (%)</t>
  </si>
  <si>
    <t xml:space="preserve">     pasivo total / (patrimonio neto - accionistas exigidos)</t>
  </si>
  <si>
    <t>2012-08</t>
  </si>
  <si>
    <t>Numero de empresas incluidas comunes</t>
  </si>
  <si>
    <t>  Otros deudores (incluye periodificaciones c/p)</t>
  </si>
  <si>
    <t>Porcentajes verticales (importancia relativa de cada masa)                           Porcentaje horizontal (intensidad de la variación)</t>
  </si>
  <si>
    <t>R.G.O.C.: Recursos Generados por Operaciones Corrientes o R.P.T: Recursos Provenientes de las Operaciones</t>
  </si>
  <si>
    <t>RGOC/RPT: Flujo neto de fondos generados</t>
  </si>
  <si>
    <r>
      <t xml:space="preserve">  Amortización del inmovilizado </t>
    </r>
    <r>
      <rPr>
        <b/>
        <sz val="7.5"/>
        <color theme="3" tint="0.39997558519241921"/>
        <rFont val="Arial"/>
        <family val="2"/>
      </rPr>
      <t>(b)</t>
    </r>
  </si>
  <si>
    <r>
      <t xml:space="preserve">RESULTADO DEL EJERCICIO </t>
    </r>
    <r>
      <rPr>
        <b/>
        <sz val="7.5"/>
        <color theme="3" tint="0.39997558519241921"/>
        <rFont val="Arial"/>
        <family val="2"/>
      </rPr>
      <t>(a)</t>
    </r>
  </si>
  <si>
    <r>
      <t xml:space="preserve">  Imputación de subvenciones de inmovilizado no financiero y otras </t>
    </r>
    <r>
      <rPr>
        <b/>
        <sz val="7.5"/>
        <color theme="3" tint="0.39997558519241921"/>
        <rFont val="Arial"/>
        <family val="2"/>
      </rPr>
      <t>(c)</t>
    </r>
  </si>
  <si>
    <r>
      <t xml:space="preserve">  Excesos de provisiones </t>
    </r>
    <r>
      <rPr>
        <b/>
        <sz val="7.5"/>
        <color theme="3" tint="0.39997558519241921"/>
        <rFont val="Arial"/>
        <family val="2"/>
      </rPr>
      <t>(d)</t>
    </r>
  </si>
  <si>
    <r>
      <t xml:space="preserve">  Deterioro y resultado por enajenaciones del inmovilizado </t>
    </r>
    <r>
      <rPr>
        <b/>
        <sz val="7.5"/>
        <color theme="3" tint="0.39997558519241921"/>
        <rFont val="Arial"/>
        <family val="2"/>
      </rPr>
      <t>(e)</t>
    </r>
  </si>
  <si>
    <r>
      <t>  Variación de valor razonable en instrumentos financieros</t>
    </r>
    <r>
      <rPr>
        <b/>
        <sz val="7.5"/>
        <rFont val="Arial"/>
        <family val="2"/>
      </rPr>
      <t xml:space="preserve"> </t>
    </r>
    <r>
      <rPr>
        <b/>
        <sz val="7.5"/>
        <color theme="3" tint="0.39997558519241921"/>
        <rFont val="Arial"/>
        <family val="2"/>
      </rPr>
      <t>(f)</t>
    </r>
  </si>
  <si>
    <r>
      <t xml:space="preserve">  Diferencias de cambio </t>
    </r>
    <r>
      <rPr>
        <b/>
        <sz val="7.5"/>
        <color theme="3" tint="0.39997558519241921"/>
        <rFont val="Arial"/>
        <family val="2"/>
      </rPr>
      <t>(g)</t>
    </r>
  </si>
  <si>
    <r>
      <t xml:space="preserve">  Deterioro y resultado por enajenaciones de instrumentos financieros </t>
    </r>
    <r>
      <rPr>
        <b/>
        <sz val="7.5"/>
        <color theme="3" tint="0.39997558519241921"/>
        <rFont val="Arial"/>
        <family val="2"/>
      </rPr>
      <t>(h)</t>
    </r>
  </si>
  <si>
    <t xml:space="preserve"> (a) - (b) - (c) - (d)- (e) - (f) - (g) - (h)</t>
  </si>
  <si>
    <t>Numero de empresas incluidas que permanencen</t>
  </si>
  <si>
    <t xml:space="preserve">         necesidades de financiación / fondo de maniobra (1)</t>
  </si>
  <si>
    <t xml:space="preserve">          RGOC / créditos puros c/p (2)</t>
  </si>
  <si>
    <t>(2) Recursos Generados por Operaciones Corrientes (RGOC)</t>
  </si>
  <si>
    <t>(1) Necesidades de Financiación = Activo Comercial - Pasivo Comercial</t>
  </si>
  <si>
    <t xml:space="preserve">      P.M. ALMACENAMIENTO  (3)</t>
  </si>
  <si>
    <t>(3) Periodo Medio de Almacenamiento PMA</t>
  </si>
  <si>
    <t xml:space="preserve">      P.M. COBRO CLIENTES (4)</t>
  </si>
  <si>
    <t xml:space="preserve">      P.M. PAGO PROVEEDORES (5)</t>
  </si>
  <si>
    <t>(4) Periodo Medio de Cobro a Clientes PMC</t>
  </si>
  <si>
    <t>(5) Periodo Medio de Pago a Proveedores PMP</t>
  </si>
  <si>
    <t xml:space="preserve">      P.M.M. FINANCIERO (6)</t>
  </si>
  <si>
    <t>(6) Periodo Medio Financiero PMF = PM Económico - PM de pago a Proveedores</t>
  </si>
  <si>
    <r>
      <t xml:space="preserve">     NECESIDADES DE FINANCIACIÓN </t>
    </r>
    <r>
      <rPr>
        <b/>
        <sz val="8"/>
        <color indexed="53"/>
        <rFont val="Arial"/>
        <family val="2"/>
      </rPr>
      <t>(periodo medio de maduración en días)</t>
    </r>
  </si>
  <si>
    <r>
      <t xml:space="preserve">     NECESIDADES DE FINANCIACIÓN </t>
    </r>
    <r>
      <rPr>
        <b/>
        <sz val="8"/>
        <color indexed="53"/>
        <rFont val="Arial"/>
        <family val="2"/>
      </rPr>
      <t>(periodo medio de maduración en euros)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</si>
</sst>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#"/>
    <numFmt numFmtId="165" formatCode="#,##0.0"/>
    <numFmt numFmtId="166" formatCode="0.0"/>
    <numFmt numFmtId="167" formatCode="0.0%"/>
    <numFmt numFmtId="168" formatCode="0.000%"/>
  </numFmts>
  <fonts count="62" x14ac:knownFonts="1">
    <font>
      <sz val="10"/>
      <color indexed="8"/>
      <name val="Arial"/>
    </font>
    <font>
      <b/>
      <sz val="10"/>
      <color indexed="49"/>
      <name val="Arial"/>
      <family val="2"/>
    </font>
    <font>
      <sz val="7.5"/>
      <color indexed="8"/>
      <name val="Arial"/>
      <family val="2"/>
    </font>
    <font>
      <b/>
      <sz val="7.5"/>
      <color indexed="10"/>
      <name val="Arial"/>
      <family val="2"/>
    </font>
    <font>
      <sz val="7.5"/>
      <color indexed="17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7.5"/>
      <color indexed="8"/>
      <name val="Arial"/>
      <family val="2"/>
    </font>
    <font>
      <b/>
      <sz val="10"/>
      <color indexed="8"/>
      <name val="Arial"/>
      <family val="2"/>
    </font>
    <font>
      <sz val="7.5"/>
      <color indexed="48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7.5"/>
      <color indexed="17"/>
      <name val="Arial"/>
      <family val="2"/>
    </font>
    <font>
      <sz val="10"/>
      <color indexed="17"/>
      <name val="Arial"/>
      <family val="2"/>
    </font>
    <font>
      <b/>
      <sz val="14"/>
      <color indexed="9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sz val="7.5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1"/>
      <color indexed="48"/>
      <name val="Arial"/>
      <family val="2"/>
    </font>
    <font>
      <sz val="8"/>
      <color indexed="48"/>
      <name val="Arial"/>
      <family val="2"/>
    </font>
    <font>
      <sz val="8"/>
      <name val="Arial"/>
      <family val="2"/>
    </font>
    <font>
      <b/>
      <sz val="11"/>
      <color indexed="53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53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indexed="55"/>
      <name val="Arial"/>
      <family val="2"/>
    </font>
    <font>
      <b/>
      <sz val="11"/>
      <color indexed="30"/>
      <name val="Arial"/>
      <family val="2"/>
    </font>
    <font>
      <sz val="11"/>
      <color indexed="30"/>
      <name val="Arial"/>
      <family val="2"/>
    </font>
    <font>
      <b/>
      <sz val="11"/>
      <color indexed="20"/>
      <name val="Arial"/>
      <family val="2"/>
    </font>
    <font>
      <sz val="10"/>
      <color indexed="20"/>
      <name val="Arial"/>
      <family val="2"/>
    </font>
    <font>
      <b/>
      <sz val="7.5"/>
      <color indexed="20"/>
      <name val="Arial"/>
      <family val="2"/>
    </font>
    <font>
      <b/>
      <sz val="10"/>
      <color indexed="20"/>
      <name val="Arial"/>
      <family val="2"/>
    </font>
    <font>
      <b/>
      <sz val="11"/>
      <color indexed="17"/>
      <name val="Arial"/>
      <family val="2"/>
    </font>
    <font>
      <b/>
      <sz val="7.5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11"/>
      <color indexed="53"/>
      <name val="Arial"/>
      <family val="2"/>
    </font>
    <font>
      <sz val="7.5"/>
      <color indexed="17"/>
      <name val="Arial"/>
      <family val="2"/>
    </font>
    <font>
      <b/>
      <sz val="9"/>
      <color indexed="12"/>
      <name val="Arial"/>
      <family val="2"/>
    </font>
    <font>
      <b/>
      <sz val="7.5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7.5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1"/>
      <name val="Arial"/>
      <family val="2"/>
    </font>
    <font>
      <i/>
      <sz val="10"/>
      <color rgb="FF000000"/>
      <name val="Times New Roman"/>
      <family val="1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8"/>
      <color indexed="5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0" fillId="0" borderId="0" xfId="0" applyFill="1"/>
    <xf numFmtId="0" fontId="1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/>
    <xf numFmtId="0" fontId="12" fillId="0" borderId="0" xfId="0" applyFont="1" applyFill="1"/>
    <xf numFmtId="3" fontId="7" fillId="0" borderId="0" xfId="0" applyNumberFormat="1" applyFont="1" applyFill="1" applyBorder="1" applyAlignment="1">
      <alignment horizontal="right" vertical="top"/>
    </xf>
    <xf numFmtId="0" fontId="13" fillId="0" borderId="0" xfId="0" applyFont="1" applyFill="1"/>
    <xf numFmtId="0" fontId="14" fillId="0" borderId="0" xfId="0" applyFont="1" applyFill="1" applyAlignment="1">
      <alignment horizontal="left" vertical="top" wrapText="1"/>
    </xf>
    <xf numFmtId="0" fontId="15" fillId="0" borderId="0" xfId="0" applyFont="1" applyFill="1"/>
    <xf numFmtId="1" fontId="3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top" wrapText="1"/>
    </xf>
    <xf numFmtId="0" fontId="18" fillId="0" borderId="0" xfId="0" applyFont="1" applyFill="1"/>
    <xf numFmtId="0" fontId="19" fillId="0" borderId="0" xfId="0" applyFont="1" applyFill="1" applyAlignment="1">
      <alignment horizontal="left" vertical="top" wrapText="1"/>
    </xf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0" fillId="2" borderId="0" xfId="0" applyFill="1"/>
    <xf numFmtId="0" fontId="23" fillId="3" borderId="0" xfId="0" applyFont="1" applyFill="1"/>
    <xf numFmtId="0" fontId="24" fillId="3" borderId="0" xfId="0" applyFont="1" applyFill="1" applyBorder="1" applyAlignment="1">
      <alignment horizontal="left"/>
    </xf>
    <xf numFmtId="0" fontId="25" fillId="4" borderId="0" xfId="0" applyFont="1" applyFill="1" applyBorder="1" applyAlignment="1">
      <alignment horizontal="left"/>
    </xf>
    <xf numFmtId="2" fontId="26" fillId="4" borderId="0" xfId="0" applyNumberFormat="1" applyFont="1" applyFill="1" applyBorder="1" applyAlignment="1">
      <alignment horizontal="center"/>
    </xf>
    <xf numFmtId="0" fontId="0" fillId="4" borderId="0" xfId="0" applyFill="1"/>
    <xf numFmtId="0" fontId="26" fillId="4" borderId="0" xfId="0" applyFont="1" applyFill="1" applyBorder="1" applyAlignment="1">
      <alignment horizontal="left"/>
    </xf>
    <xf numFmtId="0" fontId="27" fillId="4" borderId="0" xfId="0" applyFont="1" applyFill="1" applyBorder="1" applyAlignment="1">
      <alignment horizontal="left"/>
    </xf>
    <xf numFmtId="2" fontId="28" fillId="4" borderId="0" xfId="0" applyNumberFormat="1" applyFont="1" applyFill="1" applyBorder="1" applyAlignment="1">
      <alignment horizontal="center"/>
    </xf>
    <xf numFmtId="0" fontId="28" fillId="4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right" vertical="center" indent="2"/>
    </xf>
    <xf numFmtId="165" fontId="19" fillId="0" borderId="0" xfId="0" applyNumberFormat="1" applyFont="1" applyFill="1" applyBorder="1" applyAlignment="1">
      <alignment horizontal="right" vertical="center" indent="2"/>
    </xf>
    <xf numFmtId="3" fontId="17" fillId="0" borderId="0" xfId="0" applyNumberFormat="1" applyFont="1" applyFill="1" applyBorder="1" applyAlignment="1">
      <alignment horizontal="right" vertical="center" indent="2"/>
    </xf>
    <xf numFmtId="165" fontId="17" fillId="0" borderId="0" xfId="0" applyNumberFormat="1" applyFont="1" applyFill="1" applyBorder="1" applyAlignment="1">
      <alignment horizontal="right" vertical="center" indent="2"/>
    </xf>
    <xf numFmtId="3" fontId="7" fillId="0" borderId="0" xfId="0" applyNumberFormat="1" applyFont="1" applyFill="1" applyBorder="1" applyAlignment="1">
      <alignment horizontal="right" vertical="center" indent="2"/>
    </xf>
    <xf numFmtId="3" fontId="10" fillId="0" borderId="0" xfId="0" applyNumberFormat="1" applyFont="1" applyFill="1" applyBorder="1" applyAlignment="1">
      <alignment horizontal="right" vertical="center" indent="2"/>
    </xf>
    <xf numFmtId="165" fontId="10" fillId="0" borderId="0" xfId="0" applyNumberFormat="1" applyFont="1" applyFill="1" applyBorder="1" applyAlignment="1">
      <alignment horizontal="right" vertical="center" indent="2"/>
    </xf>
    <xf numFmtId="3" fontId="2" fillId="0" borderId="0" xfId="0" applyNumberFormat="1" applyFont="1" applyFill="1" applyBorder="1" applyAlignment="1">
      <alignment horizontal="right" vertical="center" indent="2"/>
    </xf>
    <xf numFmtId="3" fontId="3" fillId="0" borderId="0" xfId="0" applyNumberFormat="1" applyFont="1" applyFill="1" applyBorder="1" applyAlignment="1">
      <alignment horizontal="right" vertical="center" indent="2"/>
    </xf>
    <xf numFmtId="165" fontId="3" fillId="0" borderId="0" xfId="0" applyNumberFormat="1" applyFont="1" applyFill="1" applyBorder="1" applyAlignment="1">
      <alignment horizontal="right" vertical="center" indent="2"/>
    </xf>
    <xf numFmtId="1" fontId="0" fillId="0" borderId="0" xfId="0" applyNumberFormat="1" applyFill="1" applyAlignment="1">
      <alignment horizontal="right" vertical="center" indent="2"/>
    </xf>
    <xf numFmtId="0" fontId="16" fillId="2" borderId="0" xfId="0" applyFont="1" applyFill="1" applyBorder="1" applyAlignment="1"/>
    <xf numFmtId="0" fontId="26" fillId="4" borderId="0" xfId="0" applyFont="1" applyFill="1"/>
    <xf numFmtId="1" fontId="26" fillId="4" borderId="0" xfId="0" applyNumberFormat="1" applyFont="1" applyFill="1" applyAlignment="1">
      <alignment horizontal="center"/>
    </xf>
    <xf numFmtId="0" fontId="28" fillId="4" borderId="0" xfId="0" applyFont="1" applyFill="1"/>
    <xf numFmtId="0" fontId="30" fillId="4" borderId="0" xfId="0" applyFont="1" applyFill="1"/>
    <xf numFmtId="1" fontId="30" fillId="4" borderId="0" xfId="0" applyNumberFormat="1" applyFont="1" applyFill="1" applyAlignment="1">
      <alignment horizontal="center"/>
    </xf>
    <xf numFmtId="0" fontId="32" fillId="0" borderId="0" xfId="0" applyFont="1"/>
    <xf numFmtId="1" fontId="23" fillId="4" borderId="0" xfId="0" applyNumberFormat="1" applyFont="1" applyFill="1" applyAlignment="1">
      <alignment horizontal="center" vertical="top"/>
    </xf>
    <xf numFmtId="0" fontId="23" fillId="4" borderId="0" xfId="0" applyFont="1" applyFill="1" applyBorder="1" applyAlignment="1">
      <alignment horizontal="center"/>
    </xf>
    <xf numFmtId="0" fontId="32" fillId="4" borderId="0" xfId="0" applyFont="1" applyFill="1"/>
    <xf numFmtId="0" fontId="32" fillId="4" borderId="0" xfId="0" applyFont="1" applyFill="1" applyAlignment="1">
      <alignment horizontal="center"/>
    </xf>
    <xf numFmtId="2" fontId="26" fillId="4" borderId="0" xfId="0" applyNumberFormat="1" applyFont="1" applyFill="1" applyAlignment="1">
      <alignment horizontal="center"/>
    </xf>
    <xf numFmtId="0" fontId="31" fillId="4" borderId="0" xfId="0" applyFont="1" applyFill="1"/>
    <xf numFmtId="0" fontId="31" fillId="4" borderId="0" xfId="0" applyFont="1" applyFill="1" applyAlignment="1">
      <alignment horizontal="center"/>
    </xf>
    <xf numFmtId="0" fontId="33" fillId="4" borderId="0" xfId="0" applyFont="1" applyFill="1"/>
    <xf numFmtId="2" fontId="31" fillId="4" borderId="0" xfId="0" applyNumberFormat="1" applyFont="1" applyFill="1"/>
    <xf numFmtId="0" fontId="31" fillId="4" borderId="1" xfId="0" applyFont="1" applyFill="1" applyBorder="1"/>
    <xf numFmtId="2" fontId="31" fillId="4" borderId="1" xfId="0" applyNumberFormat="1" applyFont="1" applyFill="1" applyBorder="1"/>
    <xf numFmtId="0" fontId="34" fillId="2" borderId="0" xfId="0" applyFont="1" applyFill="1" applyBorder="1" applyAlignment="1"/>
    <xf numFmtId="0" fontId="35" fillId="2" borderId="0" xfId="0" applyFont="1" applyFill="1" applyBorder="1" applyAlignment="1"/>
    <xf numFmtId="0" fontId="32" fillId="2" borderId="0" xfId="0" applyFont="1" applyFill="1"/>
    <xf numFmtId="0" fontId="32" fillId="4" borderId="0" xfId="0" applyFont="1" applyFill="1" applyBorder="1"/>
    <xf numFmtId="0" fontId="36" fillId="4" borderId="0" xfId="0" applyFont="1" applyFill="1" applyBorder="1" applyAlignment="1">
      <alignment horizontal="left"/>
    </xf>
    <xf numFmtId="0" fontId="26" fillId="4" borderId="0" xfId="0" applyFont="1" applyFill="1" applyAlignment="1">
      <alignment horizontal="center"/>
    </xf>
    <xf numFmtId="2" fontId="32" fillId="4" borderId="0" xfId="0" applyNumberFormat="1" applyFont="1" applyFill="1"/>
    <xf numFmtId="0" fontId="31" fillId="4" borderId="0" xfId="0" applyFont="1" applyFill="1" applyBorder="1"/>
    <xf numFmtId="0" fontId="37" fillId="4" borderId="0" xfId="0" applyFont="1" applyFill="1" applyBorder="1" applyAlignment="1">
      <alignment horizontal="left"/>
    </xf>
    <xf numFmtId="0" fontId="38" fillId="0" borderId="0" xfId="0" applyFont="1"/>
    <xf numFmtId="0" fontId="7" fillId="0" borderId="0" xfId="0" applyFont="1" applyAlignment="1">
      <alignment horizontal="left" vertical="top" wrapText="1"/>
    </xf>
    <xf numFmtId="0" fontId="0" fillId="0" borderId="0" xfId="0" applyFill="1" applyAlignment="1">
      <alignment horizontal="center"/>
    </xf>
    <xf numFmtId="0" fontId="39" fillId="4" borderId="0" xfId="0" applyFont="1" applyFill="1" applyBorder="1" applyAlignment="1">
      <alignment horizontal="left"/>
    </xf>
    <xf numFmtId="0" fontId="40" fillId="0" borderId="0" xfId="0" applyFont="1"/>
    <xf numFmtId="0" fontId="0" fillId="4" borderId="0" xfId="0" applyFill="1" applyBorder="1"/>
    <xf numFmtId="0" fontId="41" fillId="0" borderId="0" xfId="0" applyFont="1" applyFill="1" applyAlignment="1">
      <alignment horizontal="left" vertical="top" wrapText="1"/>
    </xf>
    <xf numFmtId="0" fontId="42" fillId="0" borderId="0" xfId="0" applyFont="1" applyFill="1"/>
    <xf numFmtId="0" fontId="41" fillId="0" borderId="0" xfId="0" applyFont="1" applyFill="1"/>
    <xf numFmtId="3" fontId="41" fillId="0" borderId="0" xfId="0" applyNumberFormat="1" applyFont="1" applyFill="1" applyAlignment="1">
      <alignment horizontal="right" vertical="center" indent="2"/>
    </xf>
    <xf numFmtId="0" fontId="31" fillId="4" borderId="0" xfId="0" applyFont="1" applyFill="1" applyBorder="1" applyAlignment="1"/>
    <xf numFmtId="0" fontId="0" fillId="0" borderId="1" xfId="0" applyBorder="1"/>
    <xf numFmtId="0" fontId="43" fillId="4" borderId="0" xfId="0" applyFont="1" applyFill="1" applyBorder="1" applyAlignment="1">
      <alignment horizontal="left"/>
    </xf>
    <xf numFmtId="0" fontId="5" fillId="0" borderId="0" xfId="0" applyFont="1"/>
    <xf numFmtId="0" fontId="44" fillId="0" borderId="0" xfId="0" applyFont="1" applyFill="1" applyAlignment="1">
      <alignment horizontal="left" vertical="top" wrapText="1"/>
    </xf>
    <xf numFmtId="0" fontId="45" fillId="0" borderId="0" xfId="0" applyFont="1" applyFill="1"/>
    <xf numFmtId="0" fontId="27" fillId="4" borderId="0" xfId="0" applyFont="1" applyFill="1"/>
    <xf numFmtId="0" fontId="47" fillId="4" borderId="0" xfId="0" applyFont="1" applyFill="1"/>
    <xf numFmtId="0" fontId="48" fillId="4" borderId="0" xfId="0" applyFont="1" applyFill="1"/>
    <xf numFmtId="0" fontId="49" fillId="4" borderId="0" xfId="0" applyFont="1" applyFill="1"/>
    <xf numFmtId="0" fontId="19" fillId="0" borderId="0" xfId="0" applyFont="1"/>
    <xf numFmtId="0" fontId="2" fillId="0" borderId="0" xfId="0" applyFont="1" applyFill="1"/>
    <xf numFmtId="0" fontId="3" fillId="0" borderId="0" xfId="0" applyFont="1" applyAlignment="1">
      <alignment horizontal="left" vertical="top" wrapText="1"/>
    </xf>
    <xf numFmtId="3" fontId="3" fillId="0" borderId="0" xfId="0" applyNumberFormat="1" applyFont="1"/>
    <xf numFmtId="1" fontId="3" fillId="0" borderId="0" xfId="0" applyNumberFormat="1" applyFont="1" applyAlignment="1">
      <alignment horizontal="right" vertical="top"/>
    </xf>
    <xf numFmtId="0" fontId="7" fillId="0" borderId="0" xfId="0" applyFont="1"/>
    <xf numFmtId="1" fontId="3" fillId="0" borderId="0" xfId="0" applyNumberFormat="1" applyFont="1" applyFill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right" vertical="top" wrapText="1"/>
    </xf>
    <xf numFmtId="3" fontId="10" fillId="0" borderId="0" xfId="0" applyNumberFormat="1" applyFont="1"/>
    <xf numFmtId="0" fontId="7" fillId="0" borderId="0" xfId="0" applyFont="1" applyFill="1"/>
    <xf numFmtId="3" fontId="7" fillId="0" borderId="0" xfId="0" applyNumberFormat="1" applyFont="1"/>
    <xf numFmtId="3" fontId="17" fillId="0" borderId="0" xfId="0" applyNumberFormat="1" applyFont="1"/>
    <xf numFmtId="0" fontId="10" fillId="0" borderId="0" xfId="0" applyFont="1" applyFill="1" applyAlignment="1">
      <alignment horizontal="right"/>
    </xf>
    <xf numFmtId="3" fontId="19" fillId="0" borderId="0" xfId="0" applyNumberFormat="1" applyFont="1"/>
    <xf numFmtId="164" fontId="10" fillId="0" borderId="0" xfId="0" applyNumberFormat="1" applyFont="1" applyAlignment="1">
      <alignment horizontal="right" vertical="top"/>
    </xf>
    <xf numFmtId="0" fontId="10" fillId="0" borderId="0" xfId="0" applyFont="1" applyFill="1"/>
    <xf numFmtId="0" fontId="17" fillId="0" borderId="0" xfId="0" applyFont="1" applyFill="1"/>
    <xf numFmtId="0" fontId="50" fillId="0" borderId="0" xfId="0" applyFont="1" applyFill="1" applyAlignment="1">
      <alignment horizontal="left" vertical="top" wrapText="1"/>
    </xf>
    <xf numFmtId="3" fontId="50" fillId="0" borderId="0" xfId="0" applyNumberFormat="1" applyFont="1"/>
    <xf numFmtId="0" fontId="50" fillId="0" borderId="0" xfId="0" applyFont="1" applyFill="1"/>
    <xf numFmtId="0" fontId="10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top"/>
    </xf>
    <xf numFmtId="1" fontId="28" fillId="3" borderId="0" xfId="0" applyNumberFormat="1" applyFont="1" applyFill="1" applyAlignment="1">
      <alignment horizontal="center" vertical="top"/>
    </xf>
    <xf numFmtId="2" fontId="32" fillId="4" borderId="0" xfId="0" applyNumberFormat="1" applyFont="1" applyFill="1" applyBorder="1"/>
    <xf numFmtId="0" fontId="3" fillId="0" borderId="0" xfId="0" applyFont="1" applyAlignment="1">
      <alignment vertical="top" wrapText="1"/>
    </xf>
    <xf numFmtId="3" fontId="3" fillId="0" borderId="0" xfId="0" applyNumberFormat="1" applyFont="1" applyAlignment="1"/>
    <xf numFmtId="0" fontId="3" fillId="0" borderId="0" xfId="0" applyFont="1" applyFill="1" applyAlignment="1"/>
    <xf numFmtId="0" fontId="28" fillId="3" borderId="0" xfId="0" applyFont="1" applyFill="1" applyAlignment="1">
      <alignment horizontal="left"/>
    </xf>
    <xf numFmtId="0" fontId="46" fillId="0" borderId="0" xfId="0" applyFont="1" applyFill="1"/>
    <xf numFmtId="0" fontId="23" fillId="3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Alignment="1">
      <alignment horizontal="left"/>
    </xf>
    <xf numFmtId="3" fontId="17" fillId="0" borderId="0" xfId="0" applyNumberFormat="1" applyFont="1" applyFill="1"/>
    <xf numFmtId="3" fontId="10" fillId="5" borderId="0" xfId="0" applyNumberFormat="1" applyFont="1" applyFill="1"/>
    <xf numFmtId="3" fontId="17" fillId="5" borderId="0" xfId="0" applyNumberFormat="1" applyFont="1" applyFill="1"/>
    <xf numFmtId="3" fontId="52" fillId="6" borderId="0" xfId="0" applyNumberFormat="1" applyFont="1" applyFill="1"/>
    <xf numFmtId="3" fontId="17" fillId="5" borderId="0" xfId="0" applyNumberFormat="1" applyFont="1" applyFill="1" applyAlignment="1">
      <alignment horizontal="right" vertical="center"/>
    </xf>
    <xf numFmtId="3" fontId="18" fillId="0" borderId="0" xfId="0" applyNumberFormat="1" applyFont="1" applyFill="1"/>
    <xf numFmtId="3" fontId="13" fillId="0" borderId="0" xfId="0" applyNumberFormat="1" applyFont="1" applyFill="1"/>
    <xf numFmtId="3" fontId="22" fillId="0" borderId="0" xfId="0" applyNumberFormat="1" applyFont="1" applyFill="1"/>
    <xf numFmtId="3" fontId="21" fillId="0" borderId="0" xfId="0" applyNumberFormat="1" applyFont="1" applyFill="1"/>
    <xf numFmtId="3" fontId="20" fillId="0" borderId="0" xfId="0" applyNumberFormat="1" applyFont="1" applyFill="1"/>
    <xf numFmtId="3" fontId="8" fillId="0" borderId="0" xfId="0" applyNumberFormat="1" applyFont="1" applyFill="1"/>
    <xf numFmtId="3" fontId="5" fillId="0" borderId="0" xfId="0" applyNumberFormat="1" applyFont="1" applyFill="1"/>
    <xf numFmtId="3" fontId="15" fillId="0" borderId="0" xfId="0" applyNumberFormat="1" applyFont="1" applyFill="1"/>
    <xf numFmtId="3" fontId="51" fillId="5" borderId="0" xfId="0" applyNumberFormat="1" applyFont="1" applyFill="1"/>
    <xf numFmtId="3" fontId="51" fillId="5" borderId="0" xfId="0" applyNumberFormat="1" applyFont="1" applyFill="1" applyBorder="1" applyAlignment="1">
      <alignment horizontal="right" vertical="center" indent="2"/>
    </xf>
    <xf numFmtId="3" fontId="52" fillId="6" borderId="0" xfId="0" applyNumberFormat="1" applyFont="1" applyFill="1" applyBorder="1" applyAlignment="1">
      <alignment horizontal="right" vertical="center" indent="2"/>
    </xf>
    <xf numFmtId="0" fontId="41" fillId="7" borderId="0" xfId="0" applyFont="1" applyFill="1" applyAlignment="1">
      <alignment horizontal="left" vertical="top" wrapText="1"/>
    </xf>
    <xf numFmtId="3" fontId="42" fillId="7" borderId="0" xfId="0" applyNumberFormat="1" applyFont="1" applyFill="1"/>
    <xf numFmtId="3" fontId="12" fillId="0" borderId="0" xfId="0" applyNumberFormat="1" applyFont="1" applyFill="1"/>
    <xf numFmtId="3" fontId="0" fillId="0" borderId="0" xfId="0" applyNumberFormat="1" applyFill="1"/>
    <xf numFmtId="167" fontId="18" fillId="0" borderId="0" xfId="1" applyNumberFormat="1" applyFont="1" applyFill="1"/>
    <xf numFmtId="167" fontId="53" fillId="6" borderId="0" xfId="1" applyNumberFormat="1" applyFont="1" applyFill="1"/>
    <xf numFmtId="167" fontId="18" fillId="5" borderId="0" xfId="1" applyNumberFormat="1" applyFont="1" applyFill="1"/>
    <xf numFmtId="167" fontId="54" fillId="8" borderId="0" xfId="1" applyNumberFormat="1" applyFont="1" applyFill="1"/>
    <xf numFmtId="167" fontId="54" fillId="8" borderId="0" xfId="1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7" borderId="0" xfId="0" applyFill="1" applyAlignment="1">
      <alignment horizontal="right" vertical="center"/>
    </xf>
    <xf numFmtId="3" fontId="0" fillId="7" borderId="0" xfId="0" applyNumberFormat="1" applyFill="1"/>
    <xf numFmtId="1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8" fontId="18" fillId="0" borderId="0" xfId="1" applyNumberFormat="1" applyFont="1" applyFill="1"/>
    <xf numFmtId="166" fontId="0" fillId="0" borderId="0" xfId="0" applyNumberFormat="1" applyFill="1" applyAlignment="1">
      <alignment horizontal="center" vertical="center"/>
    </xf>
    <xf numFmtId="0" fontId="41" fillId="7" borderId="0" xfId="0" applyFont="1" applyFill="1"/>
    <xf numFmtId="167" fontId="18" fillId="7" borderId="0" xfId="1" applyNumberFormat="1" applyFont="1" applyFill="1"/>
    <xf numFmtId="167" fontId="54" fillId="7" borderId="0" xfId="1" applyNumberFormat="1" applyFont="1" applyFill="1"/>
    <xf numFmtId="9" fontId="57" fillId="5" borderId="0" xfId="1" applyFont="1" applyFill="1" applyAlignment="1">
      <alignment horizontal="center" vertical="center"/>
    </xf>
    <xf numFmtId="2" fontId="57" fillId="5" borderId="0" xfId="1" applyNumberFormat="1" applyFont="1" applyFill="1" applyAlignment="1">
      <alignment horizontal="center" vertical="center"/>
    </xf>
    <xf numFmtId="0" fontId="58" fillId="0" borderId="0" xfId="0" applyFont="1" applyAlignment="1">
      <alignment horizontal="left" vertical="center"/>
    </xf>
    <xf numFmtId="3" fontId="32" fillId="0" borderId="0" xfId="0" applyNumberFormat="1" applyFont="1"/>
    <xf numFmtId="166" fontId="57" fillId="5" borderId="0" xfId="1" applyNumberFormat="1" applyFont="1" applyFill="1" applyAlignment="1">
      <alignment horizontal="center" vertical="center"/>
    </xf>
    <xf numFmtId="1" fontId="57" fillId="5" borderId="0" xfId="1" applyNumberFormat="1" applyFont="1" applyFill="1" applyAlignment="1">
      <alignment horizontal="center" vertical="center"/>
    </xf>
    <xf numFmtId="1" fontId="59" fillId="6" borderId="0" xfId="0" applyNumberFormat="1" applyFont="1" applyFill="1" applyAlignment="1">
      <alignment horizontal="center" vertical="center"/>
    </xf>
    <xf numFmtId="0" fontId="60" fillId="4" borderId="0" xfId="0" applyFont="1" applyFill="1"/>
    <xf numFmtId="0" fontId="19" fillId="0" borderId="0" xfId="0" applyFont="1" applyAlignment="1">
      <alignment horizontal="center" vertical="center"/>
    </xf>
    <xf numFmtId="0" fontId="0" fillId="7" borderId="0" xfId="0" applyFill="1" applyAlignment="1">
      <alignment horizontal="left" vertical="center" wrapText="1"/>
    </xf>
    <xf numFmtId="0" fontId="56" fillId="7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left"/>
    </xf>
    <xf numFmtId="0" fontId="23" fillId="3" borderId="0" xfId="0" applyFont="1" applyFill="1" applyBorder="1" applyAlignment="1">
      <alignment horizontal="right"/>
    </xf>
    <xf numFmtId="2" fontId="32" fillId="0" borderId="0" xfId="0" applyNumberFormat="1" applyFont="1"/>
    <xf numFmtId="10" fontId="59" fillId="6" borderId="0" xfId="1" applyNumberFormat="1" applyFont="1" applyFill="1"/>
    <xf numFmtId="10" fontId="60" fillId="5" borderId="0" xfId="1" applyNumberFormat="1" applyFont="1" applyFill="1"/>
    <xf numFmtId="2" fontId="60" fillId="5" borderId="0" xfId="1" applyNumberFormat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CE79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19050</xdr:rowOff>
    </xdr:from>
    <xdr:to>
      <xdr:col>6</xdr:col>
      <xdr:colOff>400050</xdr:colOff>
      <xdr:row>7</xdr:row>
      <xdr:rowOff>85725</xdr:rowOff>
    </xdr:to>
    <xdr:sp macro="" textlink="">
      <xdr:nvSpPr>
        <xdr:cNvPr id="2" name="CuadroTexto 1"/>
        <xdr:cNvSpPr txBox="1"/>
      </xdr:nvSpPr>
      <xdr:spPr>
        <a:xfrm>
          <a:off x="219075" y="180975"/>
          <a:ext cx="475297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Análisis del sector comercial al por menor</a:t>
          </a:r>
          <a:r>
            <a:rPr lang="es-ES" sz="1100" baseline="0"/>
            <a:t> canario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(CNAE 45) Periodo 2008-2012</a:t>
          </a:r>
          <a:endParaRPr lang="es-ES" sz="1100" baseline="0"/>
        </a:p>
        <a:p>
          <a:r>
            <a:rPr lang="es-ES" sz="1100"/>
            <a:t>Seleccion de empresas comunes del sector comercial canario (CNAE 45)</a:t>
          </a:r>
          <a:r>
            <a:rPr lang="es-ES" sz="1100" baseline="0"/>
            <a:t> </a:t>
          </a:r>
          <a:endParaRPr lang="es-ES" sz="1100"/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exactamente igual pero en vez de analizar una empresa estamos haciéndolo para un sector (agregado de las empresas que lo conforman).</a:t>
          </a: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657225</xdr:colOff>
      <xdr:row>26</xdr:row>
      <xdr:rowOff>57150</xdr:rowOff>
    </xdr:from>
    <xdr:to>
      <xdr:col>30</xdr:col>
      <xdr:colOff>609600</xdr:colOff>
      <xdr:row>48</xdr:row>
      <xdr:rowOff>95250</xdr:rowOff>
    </xdr:to>
    <xdr:pic>
      <xdr:nvPicPr>
        <xdr:cNvPr id="6151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0" y="4267200"/>
          <a:ext cx="9096375" cy="3600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676276</xdr:colOff>
      <xdr:row>51</xdr:row>
      <xdr:rowOff>17474</xdr:rowOff>
    </xdr:from>
    <xdr:to>
      <xdr:col>0</xdr:col>
      <xdr:colOff>4143376</xdr:colOff>
      <xdr:row>53</xdr:row>
      <xdr:rowOff>28514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6" y="9561524"/>
          <a:ext cx="3467100" cy="33489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53</xdr:row>
      <xdr:rowOff>6479</xdr:rowOff>
    </xdr:from>
    <xdr:to>
      <xdr:col>0</xdr:col>
      <xdr:colOff>4010025</xdr:colOff>
      <xdr:row>55</xdr:row>
      <xdr:rowOff>123758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9874379"/>
          <a:ext cx="3324225" cy="441129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57</xdr:row>
      <xdr:rowOff>49060</xdr:rowOff>
    </xdr:from>
    <xdr:to>
      <xdr:col>0</xdr:col>
      <xdr:colOff>2905125</xdr:colOff>
      <xdr:row>59</xdr:row>
      <xdr:rowOff>57093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0564660"/>
          <a:ext cx="2295525" cy="331883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59</xdr:row>
      <xdr:rowOff>131526</xdr:rowOff>
    </xdr:from>
    <xdr:to>
      <xdr:col>0</xdr:col>
      <xdr:colOff>4010025</xdr:colOff>
      <xdr:row>62</xdr:row>
      <xdr:rowOff>38042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5275" y="10970976"/>
          <a:ext cx="3714750" cy="392291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409574</xdr:colOff>
      <xdr:row>64</xdr:row>
      <xdr:rowOff>53433</xdr:rowOff>
    </xdr:from>
    <xdr:to>
      <xdr:col>0</xdr:col>
      <xdr:colOff>3095185</xdr:colOff>
      <xdr:row>66</xdr:row>
      <xdr:rowOff>57096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9574" y="11702508"/>
          <a:ext cx="2685611" cy="32751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66</xdr:row>
      <xdr:rowOff>44818</xdr:rowOff>
    </xdr:from>
    <xdr:to>
      <xdr:col>0</xdr:col>
      <xdr:colOff>3304662</xdr:colOff>
      <xdr:row>68</xdr:row>
      <xdr:rowOff>133279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2900" y="12017743"/>
          <a:ext cx="2961762" cy="412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opLeftCell="A11" zoomScale="120" zoomScaleNormal="120" workbookViewId="0">
      <selection activeCell="D102" sqref="D102"/>
    </sheetView>
  </sheetViews>
  <sheetFormatPr baseColWidth="10" defaultRowHeight="9.75" x14ac:dyDescent="0.15"/>
  <cols>
    <col min="1" max="1" width="36.28515625" style="94" customWidth="1"/>
    <col min="2" max="6" width="7.85546875" style="94" bestFit="1" customWidth="1"/>
    <col min="7" max="16384" width="11.42578125" style="94"/>
  </cols>
  <sheetData>
    <row r="1" spans="1:6" ht="11.45" customHeight="1" x14ac:dyDescent="0.15">
      <c r="A1" s="93" t="s">
        <v>151</v>
      </c>
    </row>
    <row r="2" spans="1:6" s="121" customFormat="1" ht="11.45" customHeight="1" x14ac:dyDescent="0.15">
      <c r="A2" s="119" t="s">
        <v>158</v>
      </c>
      <c r="B2" s="120">
        <v>910</v>
      </c>
      <c r="C2" s="120">
        <v>910</v>
      </c>
      <c r="D2" s="120">
        <v>910</v>
      </c>
      <c r="E2" s="120">
        <v>910</v>
      </c>
      <c r="F2" s="120">
        <v>910</v>
      </c>
    </row>
    <row r="3" spans="1:6" ht="11.45" customHeight="1" x14ac:dyDescent="0.15">
      <c r="A3" s="97"/>
      <c r="B3" s="96"/>
      <c r="C3" s="96"/>
      <c r="D3" s="96"/>
      <c r="E3" s="96"/>
      <c r="F3" s="96"/>
    </row>
    <row r="4" spans="1:6" ht="11.45" customHeight="1" x14ac:dyDescent="0.15">
      <c r="A4" s="98"/>
      <c r="B4" s="97">
        <v>2008</v>
      </c>
      <c r="C4" s="97">
        <v>2009</v>
      </c>
      <c r="D4" s="97">
        <v>2010</v>
      </c>
      <c r="E4" s="99">
        <v>2011</v>
      </c>
      <c r="F4" s="99">
        <v>2012</v>
      </c>
    </row>
    <row r="5" spans="1:6" ht="11.45" customHeight="1" x14ac:dyDescent="0.15">
      <c r="A5" s="100"/>
      <c r="B5" s="101" t="s">
        <v>1</v>
      </c>
      <c r="C5" s="101" t="s">
        <v>1</v>
      </c>
      <c r="D5" s="101" t="s">
        <v>1</v>
      </c>
      <c r="E5" s="101" t="s">
        <v>1</v>
      </c>
      <c r="F5" s="101" t="s">
        <v>1</v>
      </c>
    </row>
    <row r="6" spans="1:6" ht="11.45" customHeight="1" x14ac:dyDescent="0.15">
      <c r="A6" s="5" t="s">
        <v>2</v>
      </c>
    </row>
    <row r="7" spans="1:6" ht="11.45" customHeight="1" x14ac:dyDescent="0.15">
      <c r="A7" s="5"/>
    </row>
    <row r="8" spans="1:6" s="109" customFormat="1" ht="11.45" customHeight="1" x14ac:dyDescent="0.15">
      <c r="A8" s="10" t="s">
        <v>3</v>
      </c>
      <c r="B8" s="128">
        <f>B9+B10+B11+B12+B13+B14</f>
        <v>470028</v>
      </c>
      <c r="C8" s="128">
        <f>C9+C10+C11+C12+C13+C14</f>
        <v>479878</v>
      </c>
      <c r="D8" s="128">
        <f>D9+D10+D11+D12+D13+D14</f>
        <v>487817</v>
      </c>
      <c r="E8" s="128">
        <f>E9+E10+E11+E12+E13+E14</f>
        <v>483301</v>
      </c>
      <c r="F8" s="128">
        <f>F9+F10+F11+F12+F13+F14</f>
        <v>479038</v>
      </c>
    </row>
    <row r="9" spans="1:6" s="110" customFormat="1" ht="11.45" customHeight="1" x14ac:dyDescent="0.15">
      <c r="A9" s="19" t="s">
        <v>4</v>
      </c>
      <c r="B9" s="105">
        <v>5518</v>
      </c>
      <c r="C9" s="105">
        <v>5200</v>
      </c>
      <c r="D9" s="105">
        <v>7489</v>
      </c>
      <c r="E9" s="105">
        <v>8925</v>
      </c>
      <c r="F9" s="105">
        <v>8457</v>
      </c>
    </row>
    <row r="10" spans="1:6" s="110" customFormat="1" ht="11.45" customHeight="1" x14ac:dyDescent="0.15">
      <c r="A10" s="19" t="s">
        <v>5</v>
      </c>
      <c r="B10" s="105">
        <v>365732</v>
      </c>
      <c r="C10" s="105">
        <v>362855</v>
      </c>
      <c r="D10" s="105">
        <v>360682</v>
      </c>
      <c r="E10" s="105">
        <v>352302</v>
      </c>
      <c r="F10" s="105">
        <v>340112</v>
      </c>
    </row>
    <row r="11" spans="1:6" s="110" customFormat="1" ht="11.45" customHeight="1" x14ac:dyDescent="0.15">
      <c r="A11" s="19" t="s">
        <v>6</v>
      </c>
      <c r="B11" s="105">
        <v>47636</v>
      </c>
      <c r="C11" s="105">
        <v>60500</v>
      </c>
      <c r="D11" s="105">
        <v>65617</v>
      </c>
      <c r="E11" s="105">
        <v>65013</v>
      </c>
      <c r="F11" s="105">
        <v>64130</v>
      </c>
    </row>
    <row r="12" spans="1:6" s="110" customFormat="1" ht="11.45" customHeight="1" x14ac:dyDescent="0.15">
      <c r="A12" s="19" t="s">
        <v>7</v>
      </c>
      <c r="B12" s="105">
        <v>6390</v>
      </c>
      <c r="C12" s="105">
        <v>5364</v>
      </c>
      <c r="D12" s="105">
        <v>5848</v>
      </c>
      <c r="E12" s="105">
        <v>7329</v>
      </c>
      <c r="F12" s="105">
        <v>7093</v>
      </c>
    </row>
    <row r="13" spans="1:6" s="110" customFormat="1" ht="11.45" customHeight="1" x14ac:dyDescent="0.15">
      <c r="A13" s="19" t="s">
        <v>8</v>
      </c>
      <c r="B13" s="105">
        <v>41352</v>
      </c>
      <c r="C13" s="105">
        <v>41426</v>
      </c>
      <c r="D13" s="105">
        <v>42671</v>
      </c>
      <c r="E13" s="105">
        <v>43585</v>
      </c>
      <c r="F13" s="105">
        <v>52098</v>
      </c>
    </row>
    <row r="14" spans="1:6" s="110" customFormat="1" ht="11.45" customHeight="1" x14ac:dyDescent="0.15">
      <c r="A14" s="19" t="s">
        <v>9</v>
      </c>
      <c r="B14" s="105">
        <v>3400</v>
      </c>
      <c r="C14" s="105">
        <v>4533</v>
      </c>
      <c r="D14" s="105">
        <v>5510</v>
      </c>
      <c r="E14" s="105">
        <v>6147</v>
      </c>
      <c r="F14" s="105">
        <v>7148</v>
      </c>
    </row>
    <row r="15" spans="1:6" s="110" customFormat="1" ht="11.45" customHeight="1" x14ac:dyDescent="0.15">
      <c r="B15" s="105"/>
      <c r="C15" s="105"/>
      <c r="D15" s="105"/>
      <c r="E15" s="105"/>
      <c r="F15" s="105"/>
    </row>
    <row r="16" spans="1:6" s="110" customFormat="1" ht="11.45" customHeight="1" x14ac:dyDescent="0.15">
      <c r="A16" s="10" t="s">
        <v>10</v>
      </c>
      <c r="B16" s="129">
        <f>B17+B18+B22+B23+B24+B25</f>
        <v>441069</v>
      </c>
      <c r="C16" s="129">
        <f>C17+C18+C22+C23+C24+C25</f>
        <v>429301</v>
      </c>
      <c r="D16" s="129">
        <f>D17+D18+D22+D23+D24+D25</f>
        <v>435668</v>
      </c>
      <c r="E16" s="129">
        <f>E17+E18+E22+E23+E24+E25</f>
        <v>439351</v>
      </c>
      <c r="F16" s="129">
        <f>F17+F18+F22+F23+F24+F25</f>
        <v>434163</v>
      </c>
    </row>
    <row r="17" spans="1:6" s="110" customFormat="1" ht="11.45" customHeight="1" x14ac:dyDescent="0.15">
      <c r="A17" s="19" t="s">
        <v>11</v>
      </c>
      <c r="B17" s="105">
        <v>209291</v>
      </c>
      <c r="C17" s="105">
        <v>201703</v>
      </c>
      <c r="D17" s="105">
        <v>206863</v>
      </c>
      <c r="E17" s="105">
        <v>208484</v>
      </c>
      <c r="F17" s="105">
        <v>204571</v>
      </c>
    </row>
    <row r="18" spans="1:6" s="110" customFormat="1" ht="11.45" customHeight="1" x14ac:dyDescent="0.15">
      <c r="A18" s="19" t="s">
        <v>12</v>
      </c>
      <c r="B18" s="105">
        <f>B19+B20+B21</f>
        <v>105706</v>
      </c>
      <c r="C18" s="105">
        <f>C19+C20+C21</f>
        <v>100504</v>
      </c>
      <c r="D18" s="105">
        <f>D19+D20+D21</f>
        <v>97050</v>
      </c>
      <c r="E18" s="105">
        <f>E19+E20+E21</f>
        <v>93516</v>
      </c>
      <c r="F18" s="105">
        <f>F19+F20+F21</f>
        <v>87132</v>
      </c>
    </row>
    <row r="19" spans="1:6" s="113" customFormat="1" ht="11.45" customHeight="1" x14ac:dyDescent="0.15">
      <c r="A19" s="111" t="s">
        <v>13</v>
      </c>
      <c r="B19" s="112">
        <v>87515</v>
      </c>
      <c r="C19" s="112">
        <v>83240</v>
      </c>
      <c r="D19" s="112">
        <v>82084</v>
      </c>
      <c r="E19" s="112">
        <v>77975</v>
      </c>
      <c r="F19" s="112">
        <v>70161</v>
      </c>
    </row>
    <row r="20" spans="1:6" s="113" customFormat="1" ht="11.45" customHeight="1" x14ac:dyDescent="0.15">
      <c r="A20" s="111" t="s">
        <v>14</v>
      </c>
      <c r="B20" s="112">
        <v>0</v>
      </c>
      <c r="C20" s="112">
        <v>51</v>
      </c>
      <c r="D20" s="112">
        <v>29</v>
      </c>
      <c r="E20" s="112">
        <v>0</v>
      </c>
      <c r="F20" s="112">
        <v>13</v>
      </c>
    </row>
    <row r="21" spans="1:6" s="113" customFormat="1" ht="11.45" customHeight="1" x14ac:dyDescent="0.15">
      <c r="A21" s="111" t="s">
        <v>15</v>
      </c>
      <c r="B21" s="112">
        <v>18191</v>
      </c>
      <c r="C21" s="112">
        <v>17213</v>
      </c>
      <c r="D21" s="112">
        <v>14937</v>
      </c>
      <c r="E21" s="112">
        <v>15541</v>
      </c>
      <c r="F21" s="112">
        <v>16958</v>
      </c>
    </row>
    <row r="22" spans="1:6" s="110" customFormat="1" ht="11.45" customHeight="1" x14ac:dyDescent="0.15">
      <c r="A22" s="19" t="s">
        <v>16</v>
      </c>
      <c r="B22" s="105">
        <v>3313</v>
      </c>
      <c r="C22" s="105">
        <v>2887</v>
      </c>
      <c r="D22" s="105">
        <v>3834</v>
      </c>
      <c r="E22" s="105">
        <v>3951</v>
      </c>
      <c r="F22" s="105">
        <v>7152</v>
      </c>
    </row>
    <row r="23" spans="1:6" s="110" customFormat="1" ht="11.45" customHeight="1" x14ac:dyDescent="0.15">
      <c r="A23" s="19" t="s">
        <v>17</v>
      </c>
      <c r="B23" s="105">
        <v>48385</v>
      </c>
      <c r="C23" s="105">
        <v>50135</v>
      </c>
      <c r="D23" s="105">
        <v>54032</v>
      </c>
      <c r="E23" s="105">
        <v>56468</v>
      </c>
      <c r="F23" s="105">
        <v>58968</v>
      </c>
    </row>
    <row r="24" spans="1:6" s="110" customFormat="1" ht="11.45" customHeight="1" x14ac:dyDescent="0.15">
      <c r="A24" s="19" t="s">
        <v>18</v>
      </c>
      <c r="B24" s="105">
        <v>702</v>
      </c>
      <c r="C24" s="105">
        <v>518</v>
      </c>
      <c r="D24" s="105">
        <v>730</v>
      </c>
      <c r="E24" s="105">
        <v>273</v>
      </c>
      <c r="F24" s="105">
        <v>265</v>
      </c>
    </row>
    <row r="25" spans="1:6" s="110" customFormat="1" ht="11.45" customHeight="1" x14ac:dyDescent="0.15">
      <c r="A25" s="19" t="s">
        <v>19</v>
      </c>
      <c r="B25" s="105">
        <v>73672</v>
      </c>
      <c r="C25" s="105">
        <v>73554</v>
      </c>
      <c r="D25" s="105">
        <v>73159</v>
      </c>
      <c r="E25" s="105">
        <v>76659</v>
      </c>
      <c r="F25" s="105">
        <v>76075</v>
      </c>
    </row>
    <row r="26" spans="1:6" s="109" customFormat="1" ht="11.45" customHeight="1" x14ac:dyDescent="0.15">
      <c r="A26" s="19"/>
      <c r="B26" s="105"/>
      <c r="C26" s="105"/>
      <c r="D26" s="105"/>
      <c r="E26" s="105"/>
      <c r="F26" s="105"/>
    </row>
    <row r="27" spans="1:6" s="109" customFormat="1" ht="11.45" customHeight="1" x14ac:dyDescent="0.15">
      <c r="A27" s="10" t="s">
        <v>69</v>
      </c>
      <c r="B27" s="130">
        <f>B16+B8</f>
        <v>911097</v>
      </c>
      <c r="C27" s="130">
        <f>C16+C8</f>
        <v>909179</v>
      </c>
      <c r="D27" s="130">
        <f>D16+D8</f>
        <v>923485</v>
      </c>
      <c r="E27" s="130">
        <f>E16+E8</f>
        <v>922652</v>
      </c>
      <c r="F27" s="130">
        <f>F16+F8</f>
        <v>913201</v>
      </c>
    </row>
    <row r="28" spans="1:6" s="103" customFormat="1" ht="11.45" customHeight="1" x14ac:dyDescent="0.15">
      <c r="B28" s="104"/>
      <c r="C28" s="104"/>
      <c r="D28" s="104"/>
      <c r="E28" s="104"/>
      <c r="F28" s="104"/>
    </row>
    <row r="29" spans="1:6" s="103" customFormat="1" ht="11.45" customHeight="1" x14ac:dyDescent="0.15">
      <c r="A29" s="5" t="s">
        <v>68</v>
      </c>
      <c r="B29" s="97">
        <f t="shared" ref="B29:F30" si="0">B4</f>
        <v>2008</v>
      </c>
      <c r="C29" s="97">
        <f t="shared" si="0"/>
        <v>2009</v>
      </c>
      <c r="D29" s="97">
        <f t="shared" si="0"/>
        <v>2010</v>
      </c>
      <c r="E29" s="97">
        <f t="shared" si="0"/>
        <v>2011</v>
      </c>
      <c r="F29" s="97">
        <f t="shared" si="0"/>
        <v>2012</v>
      </c>
    </row>
    <row r="30" spans="1:6" s="103" customFormat="1" ht="11.45" customHeight="1" x14ac:dyDescent="0.15">
      <c r="A30" s="5"/>
      <c r="B30" s="101" t="str">
        <f t="shared" si="0"/>
        <v>mil EUR</v>
      </c>
      <c r="C30" s="101" t="str">
        <f t="shared" si="0"/>
        <v>mil EUR</v>
      </c>
      <c r="D30" s="101" t="str">
        <f t="shared" si="0"/>
        <v>mil EUR</v>
      </c>
      <c r="E30" s="101" t="str">
        <f t="shared" si="0"/>
        <v>mil EUR</v>
      </c>
      <c r="F30" s="101" t="str">
        <f t="shared" si="0"/>
        <v>mil EUR</v>
      </c>
    </row>
    <row r="31" spans="1:6" s="110" customFormat="1" ht="11.45" customHeight="1" x14ac:dyDescent="0.15">
      <c r="A31" s="10" t="s">
        <v>20</v>
      </c>
      <c r="B31" s="128">
        <f>B32+B43</f>
        <v>435928</v>
      </c>
      <c r="C31" s="128">
        <f>C32+C43</f>
        <v>455615</v>
      </c>
      <c r="D31" s="128">
        <f>D32+D43</f>
        <v>466557</v>
      </c>
      <c r="E31" s="128">
        <f>E32+E43</f>
        <v>475985</v>
      </c>
      <c r="F31" s="128">
        <f>F32+F43</f>
        <v>492138</v>
      </c>
    </row>
    <row r="32" spans="1:6" s="110" customFormat="1" ht="11.45" customHeight="1" x14ac:dyDescent="0.15">
      <c r="A32" s="10" t="s">
        <v>21</v>
      </c>
      <c r="B32" s="129">
        <f>B33+B36+B37+B38+B39+B40+B41+B42</f>
        <v>435151</v>
      </c>
      <c r="C32" s="129">
        <f>C33+C36+C37+C38+C39+C40+C41+C42</f>
        <v>454852</v>
      </c>
      <c r="D32" s="129">
        <f>D33+D36+D37+D38+D39+D40+D41+D42</f>
        <v>465774</v>
      </c>
      <c r="E32" s="129">
        <f>E33+E36+E37+E38+E39+E40+E41+E42</f>
        <v>475184</v>
      </c>
      <c r="F32" s="129">
        <f>F33+F36+F37+F38+F39+F40+F41+F42</f>
        <v>491537</v>
      </c>
    </row>
    <row r="33" spans="1:6" s="110" customFormat="1" ht="11.45" customHeight="1" x14ac:dyDescent="0.15">
      <c r="A33" s="19" t="s">
        <v>22</v>
      </c>
      <c r="B33" s="127">
        <f>B34+B35</f>
        <v>68708</v>
      </c>
      <c r="C33" s="127">
        <f>C34+C35</f>
        <v>71110</v>
      </c>
      <c r="D33" s="127">
        <f>D34+D35</f>
        <v>73465</v>
      </c>
      <c r="E33" s="127">
        <f>E34+E35</f>
        <v>75358</v>
      </c>
      <c r="F33" s="127">
        <f>F34+F35</f>
        <v>78650</v>
      </c>
    </row>
    <row r="34" spans="1:6" s="113" customFormat="1" ht="11.45" customHeight="1" x14ac:dyDescent="0.15">
      <c r="A34" s="111" t="s">
        <v>23</v>
      </c>
      <c r="B34" s="112">
        <v>68708</v>
      </c>
      <c r="C34" s="112">
        <v>71110</v>
      </c>
      <c r="D34" s="112">
        <v>73465</v>
      </c>
      <c r="E34" s="112">
        <v>75358</v>
      </c>
      <c r="F34" s="112">
        <v>78650</v>
      </c>
    </row>
    <row r="35" spans="1:6" s="113" customFormat="1" ht="11.45" customHeight="1" x14ac:dyDescent="0.15">
      <c r="A35" s="111" t="s">
        <v>24</v>
      </c>
      <c r="B35" s="112">
        <v>0</v>
      </c>
      <c r="C35" s="112">
        <v>0</v>
      </c>
      <c r="D35" s="112">
        <v>0</v>
      </c>
      <c r="E35" s="112">
        <v>0</v>
      </c>
      <c r="F35" s="112">
        <v>0</v>
      </c>
    </row>
    <row r="36" spans="1:6" s="110" customFormat="1" ht="11.45" customHeight="1" x14ac:dyDescent="0.15">
      <c r="A36" s="19" t="s">
        <v>25</v>
      </c>
      <c r="B36" s="105">
        <v>5558</v>
      </c>
      <c r="C36" s="105">
        <v>5492</v>
      </c>
      <c r="D36" s="105">
        <v>8409</v>
      </c>
      <c r="E36" s="105">
        <v>8344</v>
      </c>
      <c r="F36" s="105">
        <v>8274</v>
      </c>
    </row>
    <row r="37" spans="1:6" s="110" customFormat="1" ht="11.45" customHeight="1" x14ac:dyDescent="0.15">
      <c r="A37" s="19" t="s">
        <v>26</v>
      </c>
      <c r="B37" s="105">
        <v>334663</v>
      </c>
      <c r="C37" s="105">
        <v>359130</v>
      </c>
      <c r="D37" s="105">
        <v>380746</v>
      </c>
      <c r="E37" s="105">
        <v>392986</v>
      </c>
      <c r="F37" s="105">
        <v>412872</v>
      </c>
    </row>
    <row r="38" spans="1:6" s="110" customFormat="1" ht="11.45" customHeight="1" x14ac:dyDescent="0.15">
      <c r="A38" s="19" t="s">
        <v>27</v>
      </c>
      <c r="B38" s="105">
        <v>-1907</v>
      </c>
      <c r="C38" s="105">
        <v>-1408</v>
      </c>
      <c r="D38" s="105">
        <v>-1408</v>
      </c>
      <c r="E38" s="105">
        <v>0</v>
      </c>
      <c r="F38" s="105">
        <v>0</v>
      </c>
    </row>
    <row r="39" spans="1:6" s="110" customFormat="1" ht="11.45" customHeight="1" x14ac:dyDescent="0.15">
      <c r="A39" s="19" t="s">
        <v>28</v>
      </c>
      <c r="B39" s="105">
        <v>8145</v>
      </c>
      <c r="C39" s="105">
        <v>4336</v>
      </c>
      <c r="D39" s="105">
        <v>-6752</v>
      </c>
      <c r="E39" s="105">
        <v>-18873</v>
      </c>
      <c r="F39" s="105">
        <v>-28020</v>
      </c>
    </row>
    <row r="40" spans="1:6" s="110" customFormat="1" ht="11.45" customHeight="1" x14ac:dyDescent="0.15">
      <c r="A40" s="19" t="s">
        <v>29</v>
      </c>
      <c r="B40" s="105">
        <v>443</v>
      </c>
      <c r="C40" s="105">
        <v>4537</v>
      </c>
      <c r="D40" s="105">
        <v>4565</v>
      </c>
      <c r="E40" s="105">
        <v>6307</v>
      </c>
      <c r="F40" s="105">
        <v>6652</v>
      </c>
    </row>
    <row r="41" spans="1:6" s="110" customFormat="1" ht="11.45" customHeight="1" x14ac:dyDescent="0.15">
      <c r="A41" s="19" t="s">
        <v>30</v>
      </c>
      <c r="B41" s="105">
        <v>19544</v>
      </c>
      <c r="C41" s="105">
        <v>11668</v>
      </c>
      <c r="D41" s="105">
        <v>6927</v>
      </c>
      <c r="E41" s="105">
        <v>11325</v>
      </c>
      <c r="F41" s="105">
        <v>13262</v>
      </c>
    </row>
    <row r="42" spans="1:6" s="110" customFormat="1" ht="11.45" customHeight="1" x14ac:dyDescent="0.15">
      <c r="A42" s="19" t="s">
        <v>31</v>
      </c>
      <c r="B42" s="105">
        <v>-3</v>
      </c>
      <c r="C42" s="105">
        <v>-13</v>
      </c>
      <c r="D42" s="105">
        <v>-178</v>
      </c>
      <c r="E42" s="105">
        <v>-263</v>
      </c>
      <c r="F42" s="105">
        <v>-153</v>
      </c>
    </row>
    <row r="43" spans="1:6" s="106" customFormat="1" ht="11.45" customHeight="1" x14ac:dyDescent="0.15">
      <c r="A43" s="10" t="s">
        <v>32</v>
      </c>
      <c r="B43" s="129">
        <v>777</v>
      </c>
      <c r="C43" s="129">
        <v>763</v>
      </c>
      <c r="D43" s="129">
        <v>783</v>
      </c>
      <c r="E43" s="129">
        <v>801</v>
      </c>
      <c r="F43" s="129">
        <v>601</v>
      </c>
    </row>
    <row r="44" spans="1:6" s="110" customFormat="1" ht="11.45" customHeight="1" x14ac:dyDescent="0.15">
      <c r="B44" s="102"/>
      <c r="C44" s="102"/>
      <c r="D44" s="102"/>
      <c r="E44" s="102"/>
      <c r="F44" s="102"/>
    </row>
    <row r="45" spans="1:6" s="110" customFormat="1" ht="11.45" customHeight="1" x14ac:dyDescent="0.15">
      <c r="A45" s="10" t="s">
        <v>33</v>
      </c>
      <c r="B45" s="129">
        <f>B46+B47+B51+B52+B53</f>
        <v>204789</v>
      </c>
      <c r="C45" s="129">
        <f>C46+C47+C51+C52+C53</f>
        <v>211333</v>
      </c>
      <c r="D45" s="129">
        <f>D46+D47+D51+D52+D53</f>
        <v>210213</v>
      </c>
      <c r="E45" s="129">
        <f>E46+E47+E51+E52+E53</f>
        <v>200920</v>
      </c>
      <c r="F45" s="129">
        <f>F46+F47+F51+F52+F53</f>
        <v>187970</v>
      </c>
    </row>
    <row r="46" spans="1:6" s="110" customFormat="1" ht="11.45" customHeight="1" x14ac:dyDescent="0.15">
      <c r="A46" s="19" t="s">
        <v>34</v>
      </c>
      <c r="B46" s="105">
        <v>298</v>
      </c>
      <c r="C46" s="105">
        <v>303</v>
      </c>
      <c r="D46" s="105">
        <v>491</v>
      </c>
      <c r="E46" s="105">
        <v>308</v>
      </c>
      <c r="F46" s="105">
        <v>293</v>
      </c>
    </row>
    <row r="47" spans="1:6" s="110" customFormat="1" ht="11.45" customHeight="1" x14ac:dyDescent="0.15">
      <c r="A47" s="19" t="s">
        <v>35</v>
      </c>
      <c r="B47" s="127">
        <f>B48+B49+B50</f>
        <v>199740</v>
      </c>
      <c r="C47" s="127">
        <f>C48+C49+C50</f>
        <v>205811</v>
      </c>
      <c r="D47" s="127">
        <f>D48+D49+D50</f>
        <v>207110</v>
      </c>
      <c r="E47" s="127">
        <f>E48+E49+E50</f>
        <v>198320</v>
      </c>
      <c r="F47" s="127">
        <f>F48+F49+F50</f>
        <v>184879</v>
      </c>
    </row>
    <row r="48" spans="1:6" s="113" customFormat="1" ht="11.45" customHeight="1" x14ac:dyDescent="0.15">
      <c r="A48" s="111" t="s">
        <v>36</v>
      </c>
      <c r="B48" s="112">
        <v>171124</v>
      </c>
      <c r="C48" s="112">
        <v>184070</v>
      </c>
      <c r="D48" s="112">
        <v>182666</v>
      </c>
      <c r="E48" s="112">
        <v>171383</v>
      </c>
      <c r="F48" s="112">
        <v>159009</v>
      </c>
    </row>
    <row r="49" spans="1:12" s="113" customFormat="1" ht="11.45" customHeight="1" x14ac:dyDescent="0.15">
      <c r="A49" s="111" t="s">
        <v>37</v>
      </c>
      <c r="B49" s="112">
        <v>3830</v>
      </c>
      <c r="C49" s="112">
        <v>3462</v>
      </c>
      <c r="D49" s="112">
        <v>4423</v>
      </c>
      <c r="E49" s="112">
        <v>4175</v>
      </c>
      <c r="F49" s="112">
        <v>3561</v>
      </c>
    </row>
    <row r="50" spans="1:12" s="113" customFormat="1" ht="11.45" customHeight="1" x14ac:dyDescent="0.15">
      <c r="A50" s="111" t="s">
        <v>38</v>
      </c>
      <c r="B50" s="112">
        <v>24786</v>
      </c>
      <c r="C50" s="112">
        <v>18279</v>
      </c>
      <c r="D50" s="112">
        <v>20021</v>
      </c>
      <c r="E50" s="112">
        <v>22762</v>
      </c>
      <c r="F50" s="112">
        <v>22309</v>
      </c>
    </row>
    <row r="51" spans="1:12" s="110" customFormat="1" ht="11.45" customHeight="1" x14ac:dyDescent="0.15">
      <c r="A51" s="19" t="s">
        <v>39</v>
      </c>
      <c r="B51" s="105">
        <v>4346</v>
      </c>
      <c r="C51" s="105">
        <v>4798</v>
      </c>
      <c r="D51" s="105">
        <v>1946</v>
      </c>
      <c r="E51" s="105">
        <v>1750</v>
      </c>
      <c r="F51" s="105">
        <v>2354</v>
      </c>
    </row>
    <row r="52" spans="1:12" s="110" customFormat="1" ht="11.45" customHeight="1" x14ac:dyDescent="0.15">
      <c r="A52" s="19" t="s">
        <v>40</v>
      </c>
      <c r="B52" s="105">
        <v>343</v>
      </c>
      <c r="C52" s="105">
        <v>338</v>
      </c>
      <c r="D52" s="105">
        <v>299</v>
      </c>
      <c r="E52" s="105">
        <v>296</v>
      </c>
      <c r="F52" s="105">
        <v>278</v>
      </c>
    </row>
    <row r="53" spans="1:12" s="110" customFormat="1" ht="11.45" customHeight="1" x14ac:dyDescent="0.15">
      <c r="A53" s="19" t="s">
        <v>41</v>
      </c>
      <c r="B53" s="105">
        <v>62</v>
      </c>
      <c r="C53" s="105">
        <v>83</v>
      </c>
      <c r="D53" s="105">
        <v>367</v>
      </c>
      <c r="E53" s="105">
        <v>246</v>
      </c>
      <c r="F53" s="105">
        <v>166</v>
      </c>
    </row>
    <row r="54" spans="1:12" s="110" customFormat="1" ht="11.45" customHeight="1" x14ac:dyDescent="0.15">
      <c r="B54" s="105"/>
      <c r="C54" s="105"/>
      <c r="D54" s="105"/>
      <c r="E54" s="105"/>
      <c r="F54" s="105"/>
    </row>
    <row r="55" spans="1:12" s="110" customFormat="1" ht="11.45" customHeight="1" x14ac:dyDescent="0.15">
      <c r="A55" s="10" t="s">
        <v>42</v>
      </c>
      <c r="B55" s="131">
        <f>B56+B57+B61+B62+B65</f>
        <v>270380</v>
      </c>
      <c r="C55" s="131">
        <f>C56+C57+C61+C62+C65</f>
        <v>242231</v>
      </c>
      <c r="D55" s="131">
        <f>D56+D57+D61+D62+D65</f>
        <v>246715</v>
      </c>
      <c r="E55" s="131">
        <f>E56+E57+E61+E62+E65</f>
        <v>245747</v>
      </c>
      <c r="F55" s="131">
        <f>F56+F57+F61+F62+F65</f>
        <v>233093</v>
      </c>
    </row>
    <row r="56" spans="1:12" s="110" customFormat="1" ht="11.45" customHeight="1" x14ac:dyDescent="0.15">
      <c r="A56" s="19" t="s">
        <v>43</v>
      </c>
      <c r="B56" s="105">
        <v>305</v>
      </c>
      <c r="C56" s="105">
        <v>171</v>
      </c>
      <c r="D56" s="105">
        <v>192</v>
      </c>
      <c r="E56" s="105">
        <v>396</v>
      </c>
      <c r="F56" s="105">
        <v>136</v>
      </c>
    </row>
    <row r="57" spans="1:12" s="110" customFormat="1" ht="11.45" customHeight="1" x14ac:dyDescent="0.15">
      <c r="A57" s="19" t="s">
        <v>44</v>
      </c>
      <c r="B57" s="127">
        <f>B58+B59+B60</f>
        <v>89900</v>
      </c>
      <c r="C57" s="127">
        <f>C58+C59+C60</f>
        <v>80500</v>
      </c>
      <c r="D57" s="127">
        <f>D58+D59+D60</f>
        <v>79593</v>
      </c>
      <c r="E57" s="127">
        <f>E58+E59+E60</f>
        <v>77294</v>
      </c>
      <c r="F57" s="127">
        <f>F58+F59+F60</f>
        <v>76193</v>
      </c>
    </row>
    <row r="58" spans="1:12" s="113" customFormat="1" ht="11.45" customHeight="1" x14ac:dyDescent="0.15">
      <c r="A58" s="111" t="s">
        <v>36</v>
      </c>
      <c r="B58" s="112">
        <v>40541</v>
      </c>
      <c r="C58" s="112">
        <v>37240</v>
      </c>
      <c r="D58" s="112">
        <v>34740</v>
      </c>
      <c r="E58" s="112">
        <v>29932</v>
      </c>
      <c r="F58" s="112">
        <v>27451</v>
      </c>
    </row>
    <row r="59" spans="1:12" s="113" customFormat="1" ht="11.45" customHeight="1" x14ac:dyDescent="0.15">
      <c r="A59" s="111" t="s">
        <v>37</v>
      </c>
      <c r="B59" s="112">
        <v>436</v>
      </c>
      <c r="C59" s="112">
        <v>403</v>
      </c>
      <c r="D59" s="112">
        <v>659</v>
      </c>
      <c r="E59" s="112">
        <v>577</v>
      </c>
      <c r="F59" s="112">
        <v>577</v>
      </c>
    </row>
    <row r="60" spans="1:12" s="113" customFormat="1" ht="11.45" customHeight="1" x14ac:dyDescent="0.15">
      <c r="A60" s="111" t="s">
        <v>45</v>
      </c>
      <c r="B60" s="112">
        <v>48923</v>
      </c>
      <c r="C60" s="112">
        <v>42857</v>
      </c>
      <c r="D60" s="112">
        <v>44194</v>
      </c>
      <c r="E60" s="112">
        <v>46785</v>
      </c>
      <c r="F60" s="112">
        <v>48165</v>
      </c>
    </row>
    <row r="61" spans="1:12" s="110" customFormat="1" ht="11.45" customHeight="1" x14ac:dyDescent="0.15">
      <c r="A61" s="19" t="s">
        <v>46</v>
      </c>
      <c r="B61" s="105">
        <v>3521</v>
      </c>
      <c r="C61" s="105">
        <v>3300</v>
      </c>
      <c r="D61" s="105">
        <v>6944</v>
      </c>
      <c r="E61" s="105">
        <v>5840</v>
      </c>
      <c r="F61" s="105">
        <v>4959</v>
      </c>
    </row>
    <row r="62" spans="1:12" s="110" customFormat="1" ht="11.45" customHeight="1" x14ac:dyDescent="0.15">
      <c r="A62" s="19" t="s">
        <v>47</v>
      </c>
      <c r="B62" s="127">
        <f>B63+B64</f>
        <v>176222</v>
      </c>
      <c r="C62" s="127">
        <f>C63+C64</f>
        <v>158043</v>
      </c>
      <c r="D62" s="127">
        <f>D63+D64</f>
        <v>159895</v>
      </c>
      <c r="E62" s="127">
        <f>E63+E64</f>
        <v>162027</v>
      </c>
      <c r="F62" s="127">
        <f>F63+F64</f>
        <v>151680</v>
      </c>
      <c r="L62" s="127"/>
    </row>
    <row r="63" spans="1:12" s="113" customFormat="1" ht="11.45" customHeight="1" x14ac:dyDescent="0.15">
      <c r="A63" s="111" t="s">
        <v>48</v>
      </c>
      <c r="B63" s="112">
        <v>127958</v>
      </c>
      <c r="C63" s="112">
        <v>114561</v>
      </c>
      <c r="D63" s="112">
        <v>118031</v>
      </c>
      <c r="E63" s="112">
        <v>117366</v>
      </c>
      <c r="F63" s="112">
        <v>107252</v>
      </c>
    </row>
    <row r="64" spans="1:12" s="113" customFormat="1" ht="11.45" customHeight="1" x14ac:dyDescent="0.15">
      <c r="A64" s="111" t="s">
        <v>49</v>
      </c>
      <c r="B64" s="112">
        <v>48264</v>
      </c>
      <c r="C64" s="112">
        <v>43482</v>
      </c>
      <c r="D64" s="112">
        <v>41864</v>
      </c>
      <c r="E64" s="112">
        <v>44661</v>
      </c>
      <c r="F64" s="112">
        <v>44428</v>
      </c>
    </row>
    <row r="65" spans="1:6" s="110" customFormat="1" ht="11.45" customHeight="1" x14ac:dyDescent="0.15">
      <c r="A65" s="19" t="s">
        <v>18</v>
      </c>
      <c r="B65" s="105">
        <v>432</v>
      </c>
      <c r="C65" s="105">
        <v>217</v>
      </c>
      <c r="D65" s="105">
        <v>91</v>
      </c>
      <c r="E65" s="105">
        <v>190</v>
      </c>
      <c r="F65" s="105">
        <v>125</v>
      </c>
    </row>
    <row r="66" spans="1:6" s="110" customFormat="1" ht="11.45" customHeight="1" x14ac:dyDescent="0.15">
      <c r="A66" s="19"/>
      <c r="B66" s="105"/>
      <c r="C66" s="105"/>
      <c r="D66" s="105"/>
      <c r="E66" s="105"/>
      <c r="F66" s="105"/>
    </row>
    <row r="67" spans="1:6" s="110" customFormat="1" ht="11.45" customHeight="1" x14ac:dyDescent="0.15">
      <c r="A67" s="10" t="s">
        <v>70</v>
      </c>
      <c r="B67" s="130">
        <f>B31+B45+B55</f>
        <v>911097</v>
      </c>
      <c r="C67" s="130">
        <f>C31+C45+C55</f>
        <v>909179</v>
      </c>
      <c r="D67" s="130">
        <f>D31+D45+D55</f>
        <v>923485</v>
      </c>
      <c r="E67" s="130">
        <f>E31+E45+E55</f>
        <v>922652</v>
      </c>
      <c r="F67" s="130">
        <f>F31+F45+F55</f>
        <v>913201</v>
      </c>
    </row>
    <row r="68" spans="1:6" s="110" customFormat="1" ht="11.45" customHeight="1" x14ac:dyDescent="0.15">
      <c r="A68" s="10"/>
      <c r="B68" s="108"/>
      <c r="C68" s="108"/>
      <c r="D68" s="108"/>
      <c r="E68" s="108"/>
      <c r="F68" s="108"/>
    </row>
    <row r="69" spans="1:6" ht="11.45" customHeight="1" x14ac:dyDescent="0.15">
      <c r="A69" s="6"/>
      <c r="B69" s="107"/>
      <c r="C69" s="107"/>
      <c r="D69" s="107"/>
      <c r="E69" s="107"/>
      <c r="F69" s="107"/>
    </row>
    <row r="70" spans="1:6" ht="11.45" customHeight="1" x14ac:dyDescent="0.15">
      <c r="A70" s="6"/>
      <c r="B70" s="93"/>
      <c r="C70" s="93"/>
      <c r="D70" s="93"/>
      <c r="E70" s="93"/>
      <c r="F70" s="93"/>
    </row>
    <row r="71" spans="1:6" ht="11.45" customHeight="1" x14ac:dyDescent="0.15">
      <c r="A71" s="5" t="s">
        <v>50</v>
      </c>
      <c r="B71" s="97">
        <f t="shared" ref="B71:F72" si="1">B29</f>
        <v>2008</v>
      </c>
      <c r="C71" s="97">
        <f t="shared" si="1"/>
        <v>2009</v>
      </c>
      <c r="D71" s="97">
        <f t="shared" si="1"/>
        <v>2010</v>
      </c>
      <c r="E71" s="97">
        <f t="shared" si="1"/>
        <v>2011</v>
      </c>
      <c r="F71" s="97">
        <f t="shared" si="1"/>
        <v>2012</v>
      </c>
    </row>
    <row r="72" spans="1:6" ht="11.45" customHeight="1" x14ac:dyDescent="0.15">
      <c r="A72" s="5"/>
      <c r="B72" s="101" t="str">
        <f t="shared" si="1"/>
        <v>mil EUR</v>
      </c>
      <c r="C72" s="101" t="str">
        <f t="shared" si="1"/>
        <v>mil EUR</v>
      </c>
      <c r="D72" s="101" t="str">
        <f t="shared" si="1"/>
        <v>mil EUR</v>
      </c>
      <c r="E72" s="101" t="str">
        <f t="shared" si="1"/>
        <v>mil EUR</v>
      </c>
      <c r="F72" s="101" t="str">
        <f t="shared" si="1"/>
        <v>mil EUR</v>
      </c>
    </row>
    <row r="73" spans="1:6" s="110" customFormat="1" ht="11.45" customHeight="1" x14ac:dyDescent="0.15">
      <c r="A73" s="19" t="s">
        <v>51</v>
      </c>
      <c r="B73" s="105">
        <v>929513</v>
      </c>
      <c r="C73" s="105">
        <v>806211</v>
      </c>
      <c r="D73" s="105">
        <v>816395</v>
      </c>
      <c r="E73" s="105">
        <v>836739</v>
      </c>
      <c r="F73" s="105">
        <v>811809</v>
      </c>
    </row>
    <row r="74" spans="1:6" s="110" customFormat="1" ht="11.45" customHeight="1" x14ac:dyDescent="0.15">
      <c r="A74" s="19" t="s">
        <v>52</v>
      </c>
      <c r="B74" s="105">
        <v>-1473</v>
      </c>
      <c r="C74" s="105">
        <v>256</v>
      </c>
      <c r="D74" s="105">
        <v>801</v>
      </c>
      <c r="E74" s="105">
        <v>1048</v>
      </c>
      <c r="F74" s="105">
        <v>-376</v>
      </c>
    </row>
    <row r="75" spans="1:6" s="110" customFormat="1" ht="11.45" customHeight="1" x14ac:dyDescent="0.15">
      <c r="A75" s="19" t="s">
        <v>53</v>
      </c>
      <c r="B75" s="105">
        <v>550</v>
      </c>
      <c r="C75" s="105">
        <v>667</v>
      </c>
      <c r="D75" s="105">
        <v>626</v>
      </c>
      <c r="E75" s="105">
        <v>540</v>
      </c>
      <c r="F75" s="105">
        <v>246</v>
      </c>
    </row>
    <row r="76" spans="1:6" s="110" customFormat="1" ht="11.45" customHeight="1" x14ac:dyDescent="0.15">
      <c r="A76" s="19" t="s">
        <v>54</v>
      </c>
      <c r="B76" s="105">
        <v>-660161</v>
      </c>
      <c r="C76" s="105">
        <v>-554314</v>
      </c>
      <c r="D76" s="105">
        <v>-568875</v>
      </c>
      <c r="E76" s="105">
        <v>-587222</v>
      </c>
      <c r="F76" s="105">
        <v>-569590</v>
      </c>
    </row>
    <row r="77" spans="1:6" s="110" customFormat="1" ht="11.45" customHeight="1" x14ac:dyDescent="0.15">
      <c r="A77" s="19" t="s">
        <v>55</v>
      </c>
      <c r="B77" s="105">
        <v>18604</v>
      </c>
      <c r="C77" s="105">
        <v>14330</v>
      </c>
      <c r="D77" s="105">
        <v>14894</v>
      </c>
      <c r="E77" s="105">
        <v>15890</v>
      </c>
      <c r="F77" s="105">
        <v>15932</v>
      </c>
    </row>
    <row r="78" spans="1:6" s="110" customFormat="1" ht="11.45" customHeight="1" x14ac:dyDescent="0.15">
      <c r="A78" s="19" t="s">
        <v>56</v>
      </c>
      <c r="B78" s="105">
        <v>-130928</v>
      </c>
      <c r="C78" s="105">
        <v>-126706</v>
      </c>
      <c r="D78" s="105">
        <v>-126408</v>
      </c>
      <c r="E78" s="105">
        <v>-128676</v>
      </c>
      <c r="F78" s="105">
        <v>-126416</v>
      </c>
    </row>
    <row r="79" spans="1:6" s="110" customFormat="1" ht="11.45" customHeight="1" x14ac:dyDescent="0.15">
      <c r="A79" s="19" t="s">
        <v>57</v>
      </c>
      <c r="B79" s="105">
        <v>-103035</v>
      </c>
      <c r="C79" s="105">
        <v>-94677</v>
      </c>
      <c r="D79" s="105">
        <v>-95280</v>
      </c>
      <c r="E79" s="105">
        <v>-95210</v>
      </c>
      <c r="F79" s="105">
        <v>-92868</v>
      </c>
    </row>
    <row r="80" spans="1:6" s="110" customFormat="1" ht="11.45" customHeight="1" x14ac:dyDescent="0.15">
      <c r="A80" s="19" t="s">
        <v>58</v>
      </c>
      <c r="B80" s="105">
        <v>-21971</v>
      </c>
      <c r="C80" s="105">
        <v>-22177</v>
      </c>
      <c r="D80" s="105">
        <v>-22844</v>
      </c>
      <c r="E80" s="105">
        <v>-22372</v>
      </c>
      <c r="F80" s="105">
        <v>-20280</v>
      </c>
    </row>
    <row r="81" spans="1:12" s="110" customFormat="1" ht="11.45" customHeight="1" x14ac:dyDescent="0.15">
      <c r="A81" s="19" t="s">
        <v>59</v>
      </c>
      <c r="B81" s="105">
        <v>234</v>
      </c>
      <c r="C81" s="105">
        <v>187</v>
      </c>
      <c r="D81" s="105">
        <v>137</v>
      </c>
      <c r="E81" s="105">
        <v>140</v>
      </c>
      <c r="F81" s="105">
        <v>99</v>
      </c>
    </row>
    <row r="82" spans="1:12" s="110" customFormat="1" ht="11.45" customHeight="1" x14ac:dyDescent="0.15">
      <c r="A82" s="19" t="s">
        <v>60</v>
      </c>
      <c r="B82" s="105">
        <v>20</v>
      </c>
      <c r="C82" s="105">
        <v>175</v>
      </c>
      <c r="D82" s="105">
        <v>5</v>
      </c>
      <c r="E82" s="105">
        <v>0</v>
      </c>
      <c r="F82" s="105">
        <v>84</v>
      </c>
    </row>
    <row r="83" spans="1:12" s="110" customFormat="1" ht="11.45" customHeight="1" x14ac:dyDescent="0.15">
      <c r="A83" s="19" t="s">
        <v>61</v>
      </c>
      <c r="B83" s="105">
        <v>2807</v>
      </c>
      <c r="C83" s="105">
        <v>5585</v>
      </c>
      <c r="D83" s="105">
        <v>1240</v>
      </c>
      <c r="E83" s="105">
        <v>2816</v>
      </c>
      <c r="F83" s="105">
        <v>4152</v>
      </c>
    </row>
    <row r="84" spans="1:12" s="110" customFormat="1" ht="11.45" customHeight="1" x14ac:dyDescent="0.15">
      <c r="A84" s="10" t="s">
        <v>71</v>
      </c>
      <c r="B84" s="129">
        <f>SUM(B73:B83)</f>
        <v>34160</v>
      </c>
      <c r="C84" s="129">
        <f>SUM(C73:C83)</f>
        <v>29537</v>
      </c>
      <c r="D84" s="129">
        <f>SUM(D73:D83)</f>
        <v>20691</v>
      </c>
      <c r="E84" s="129">
        <f>SUM(E73:E83)</f>
        <v>23693</v>
      </c>
      <c r="F84" s="129">
        <f>SUM(F73:F83)</f>
        <v>22792</v>
      </c>
      <c r="L84" s="127"/>
    </row>
    <row r="85" spans="1:12" s="110" customFormat="1" ht="11.45" customHeight="1" x14ac:dyDescent="0.15">
      <c r="A85" s="19" t="s">
        <v>62</v>
      </c>
      <c r="B85" s="105">
        <v>4762</v>
      </c>
      <c r="C85" s="105">
        <v>3830</v>
      </c>
      <c r="D85" s="105">
        <v>2341</v>
      </c>
      <c r="E85" s="105">
        <v>2535</v>
      </c>
      <c r="F85" s="105">
        <v>2708</v>
      </c>
    </row>
    <row r="86" spans="1:12" s="110" customFormat="1" ht="11.45" customHeight="1" x14ac:dyDescent="0.15">
      <c r="A86" s="19" t="s">
        <v>63</v>
      </c>
      <c r="B86" s="105">
        <v>-15708</v>
      </c>
      <c r="C86" s="105">
        <v>-14076</v>
      </c>
      <c r="D86" s="105">
        <v>-10704</v>
      </c>
      <c r="E86" s="105">
        <v>-10216</v>
      </c>
      <c r="F86" s="105">
        <v>-10386</v>
      </c>
    </row>
    <row r="87" spans="1:12" s="110" customFormat="1" ht="11.45" customHeight="1" x14ac:dyDescent="0.15">
      <c r="A87" s="19" t="s">
        <v>64</v>
      </c>
      <c r="B87" s="105">
        <v>-675</v>
      </c>
      <c r="C87" s="105">
        <v>-617</v>
      </c>
      <c r="D87" s="105">
        <v>-575</v>
      </c>
      <c r="E87" s="105">
        <v>-751</v>
      </c>
      <c r="F87" s="105">
        <v>-413</v>
      </c>
    </row>
    <row r="88" spans="1:12" s="110" customFormat="1" ht="11.45" customHeight="1" x14ac:dyDescent="0.15">
      <c r="A88" s="19" t="s">
        <v>65</v>
      </c>
      <c r="B88" s="105">
        <v>15</v>
      </c>
      <c r="C88" s="105">
        <v>-2076</v>
      </c>
      <c r="D88" s="105">
        <v>-2077</v>
      </c>
      <c r="E88" s="105">
        <v>-902</v>
      </c>
      <c r="F88" s="105">
        <v>1284</v>
      </c>
    </row>
    <row r="89" spans="1:12" s="110" customFormat="1" ht="11.45" customHeight="1" x14ac:dyDescent="0.15">
      <c r="A89" s="19" t="s">
        <v>66</v>
      </c>
      <c r="B89" s="105">
        <v>51</v>
      </c>
      <c r="C89" s="105">
        <v>-2115</v>
      </c>
      <c r="D89" s="105">
        <v>-237</v>
      </c>
      <c r="E89" s="105">
        <v>-483</v>
      </c>
      <c r="F89" s="105">
        <v>-183</v>
      </c>
    </row>
    <row r="90" spans="1:12" s="110" customFormat="1" ht="11.45" customHeight="1" x14ac:dyDescent="0.15">
      <c r="A90" s="10" t="s">
        <v>72</v>
      </c>
      <c r="B90" s="129">
        <f>SUM(B85:B89)</f>
        <v>-11555</v>
      </c>
      <c r="C90" s="129">
        <f>SUM(C85:C89)</f>
        <v>-15054</v>
      </c>
      <c r="D90" s="129">
        <f>SUM(D85:D89)</f>
        <v>-11252</v>
      </c>
      <c r="E90" s="129">
        <f>SUM(E85:E89)</f>
        <v>-9817</v>
      </c>
      <c r="F90" s="129">
        <f>SUM(F85:F89)</f>
        <v>-6990</v>
      </c>
    </row>
    <row r="91" spans="1:12" s="109" customFormat="1" ht="11.45" customHeight="1" x14ac:dyDescent="0.15">
      <c r="B91" s="102"/>
      <c r="C91" s="102"/>
      <c r="D91" s="102"/>
      <c r="E91" s="102"/>
      <c r="F91" s="102"/>
    </row>
    <row r="92" spans="1:12" s="110" customFormat="1" ht="11.45" customHeight="1" x14ac:dyDescent="0.15">
      <c r="A92" s="10" t="s">
        <v>73</v>
      </c>
      <c r="B92" s="129">
        <f>B84+B90</f>
        <v>22605</v>
      </c>
      <c r="C92" s="129">
        <f>C84+C90</f>
        <v>14483</v>
      </c>
      <c r="D92" s="129">
        <f>D84+D90</f>
        <v>9439</v>
      </c>
      <c r="E92" s="129">
        <f>E84+E90</f>
        <v>13876</v>
      </c>
      <c r="F92" s="129">
        <f>F84+F90</f>
        <v>15802</v>
      </c>
    </row>
    <row r="93" spans="1:12" s="110" customFormat="1" ht="11.45" customHeight="1" x14ac:dyDescent="0.15">
      <c r="B93" s="102"/>
      <c r="C93" s="102"/>
      <c r="D93" s="102"/>
      <c r="E93" s="102"/>
      <c r="F93" s="102"/>
    </row>
    <row r="94" spans="1:12" s="110" customFormat="1" ht="11.45" customHeight="1" x14ac:dyDescent="0.15">
      <c r="A94" s="19" t="s">
        <v>67</v>
      </c>
      <c r="B94" s="105">
        <v>-3061</v>
      </c>
      <c r="C94" s="105">
        <v>-2815</v>
      </c>
      <c r="D94" s="105">
        <v>-2512</v>
      </c>
      <c r="E94" s="105">
        <v>-2551</v>
      </c>
      <c r="F94" s="105">
        <v>-2540</v>
      </c>
    </row>
    <row r="95" spans="1:12" s="110" customFormat="1" ht="11.45" customHeight="1" x14ac:dyDescent="0.15">
      <c r="A95" s="19"/>
      <c r="B95" s="105"/>
      <c r="C95" s="105"/>
      <c r="D95" s="105"/>
      <c r="E95" s="105"/>
      <c r="F95" s="105"/>
    </row>
    <row r="96" spans="1:12" s="110" customFormat="1" ht="11.45" customHeight="1" x14ac:dyDescent="0.15">
      <c r="A96" s="114" t="s">
        <v>88</v>
      </c>
      <c r="B96" s="130">
        <f>B92+B94</f>
        <v>19544</v>
      </c>
      <c r="C96" s="130">
        <f>C92+C94</f>
        <v>11668</v>
      </c>
      <c r="D96" s="130">
        <f>D92+D94</f>
        <v>6927</v>
      </c>
      <c r="E96" s="130">
        <f>E92+E94</f>
        <v>11325</v>
      </c>
      <c r="F96" s="130">
        <f>F92+F94</f>
        <v>13262</v>
      </c>
    </row>
    <row r="97" spans="1:1" s="110" customFormat="1" ht="11.45" customHeight="1" x14ac:dyDescent="0.15"/>
    <row r="98" spans="1:1" s="110" customFormat="1" ht="11.45" customHeight="1" x14ac:dyDescent="0.15"/>
    <row r="99" spans="1:1" ht="11.45" customHeight="1" x14ac:dyDescent="0.15">
      <c r="A99" s="6"/>
    </row>
    <row r="100" spans="1:1" ht="11.45" customHeight="1" x14ac:dyDescent="0.15"/>
    <row r="101" spans="1:1" ht="11.45" customHeight="1" x14ac:dyDescent="0.15"/>
    <row r="102" spans="1:1" ht="11.45" customHeight="1" x14ac:dyDescent="0.15">
      <c r="A102" s="6"/>
    </row>
    <row r="103" spans="1:1" ht="11.45" customHeight="1" x14ac:dyDescent="0.15"/>
    <row r="104" spans="1:1" ht="11.45" customHeight="1" x14ac:dyDescent="0.15"/>
    <row r="105" spans="1:1" ht="11.45" customHeight="1" x14ac:dyDescent="0.15">
      <c r="A105" s="6"/>
    </row>
    <row r="106" spans="1:1" ht="11.45" customHeight="1" x14ac:dyDescent="0.15"/>
    <row r="107" spans="1:1" ht="11.45" customHeight="1" x14ac:dyDescent="0.15">
      <c r="A107" s="74"/>
    </row>
  </sheetData>
  <sheetProtection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opLeftCell="A88" zoomScale="130" zoomScaleNormal="130" workbookViewId="0">
      <selection activeCell="B119" sqref="B119"/>
    </sheetView>
  </sheetViews>
  <sheetFormatPr baseColWidth="10" defaultRowHeight="12.75" x14ac:dyDescent="0.2"/>
  <cols>
    <col min="1" max="1" width="41.85546875" style="3" customWidth="1"/>
    <col min="2" max="16384" width="11.42578125" style="3"/>
  </cols>
  <sheetData>
    <row r="1" spans="1:6" x14ac:dyDescent="0.2">
      <c r="A1" s="94"/>
      <c r="B1" s="94"/>
      <c r="C1" s="94"/>
      <c r="D1" s="94"/>
      <c r="E1" s="94"/>
      <c r="F1" s="94"/>
    </row>
    <row r="2" spans="1:6" x14ac:dyDescent="0.2">
      <c r="A2" s="93"/>
      <c r="B2" s="171" t="s">
        <v>151</v>
      </c>
      <c r="C2" s="171"/>
      <c r="D2" s="171"/>
      <c r="E2" s="171"/>
      <c r="F2" s="171"/>
    </row>
    <row r="3" spans="1:6" s="4" customFormat="1" x14ac:dyDescent="0.2">
      <c r="A3" s="95" t="s">
        <v>0</v>
      </c>
      <c r="B3" s="120">
        <f>'BALANCE-PYG '!B2</f>
        <v>910</v>
      </c>
      <c r="C3" s="120">
        <f>'BALANCE-PYG '!C2</f>
        <v>910</v>
      </c>
      <c r="D3" s="120">
        <f>'BALANCE-PYG '!D2</f>
        <v>910</v>
      </c>
      <c r="E3" s="120">
        <f>'BALANCE-PYG '!E2</f>
        <v>910</v>
      </c>
      <c r="F3" s="120">
        <f>'BALANCE-PYG '!F2</f>
        <v>910</v>
      </c>
    </row>
    <row r="4" spans="1:6" s="75" customFormat="1" x14ac:dyDescent="0.2">
      <c r="A4" s="97"/>
      <c r="B4" s="96"/>
      <c r="C4" s="96"/>
      <c r="D4" s="96"/>
      <c r="E4" s="96"/>
      <c r="F4" s="96"/>
    </row>
    <row r="5" spans="1:6" x14ac:dyDescent="0.2">
      <c r="A5" s="98"/>
      <c r="B5" s="97">
        <v>2008</v>
      </c>
      <c r="C5" s="97">
        <v>2009</v>
      </c>
      <c r="D5" s="97">
        <v>2010</v>
      </c>
      <c r="E5" s="99">
        <v>2011</v>
      </c>
      <c r="F5" s="99">
        <v>2012</v>
      </c>
    </row>
    <row r="6" spans="1:6" x14ac:dyDescent="0.2">
      <c r="A6" s="100"/>
      <c r="B6" s="101" t="s">
        <v>1</v>
      </c>
      <c r="C6" s="101" t="s">
        <v>1</v>
      </c>
      <c r="D6" s="101" t="s">
        <v>1</v>
      </c>
      <c r="E6" s="101" t="s">
        <v>1</v>
      </c>
      <c r="F6" s="101" t="s">
        <v>1</v>
      </c>
    </row>
    <row r="7" spans="1:6" x14ac:dyDescent="0.2">
      <c r="A7" s="5" t="s">
        <v>2</v>
      </c>
    </row>
    <row r="8" spans="1:6" x14ac:dyDescent="0.2">
      <c r="A8" s="5"/>
    </row>
    <row r="9" spans="1:6" s="22" customFormat="1" x14ac:dyDescent="0.2">
      <c r="A9" s="5" t="s">
        <v>117</v>
      </c>
      <c r="B9" s="142">
        <v>764021</v>
      </c>
      <c r="C9" s="142">
        <v>748816</v>
      </c>
      <c r="D9" s="142">
        <v>751454</v>
      </c>
      <c r="E9" s="142">
        <v>746306</v>
      </c>
      <c r="F9" s="142">
        <v>723747</v>
      </c>
    </row>
    <row r="10" spans="1:6" s="14" customFormat="1" x14ac:dyDescent="0.2">
      <c r="A10" s="21" t="s">
        <v>74</v>
      </c>
      <c r="B10" s="140">
        <f>B11+B12+B13</f>
        <v>374650</v>
      </c>
      <c r="C10" s="140">
        <f>C11+C12+C13</f>
        <v>372588</v>
      </c>
      <c r="D10" s="140">
        <f>D11+D12+D13</f>
        <v>373681</v>
      </c>
      <c r="E10" s="140">
        <f>E11+E12+E13</f>
        <v>367374</v>
      </c>
      <c r="F10" s="140">
        <f>F11+F12+F13</f>
        <v>355717</v>
      </c>
    </row>
    <row r="11" spans="1:6" s="20" customFormat="1" x14ac:dyDescent="0.2">
      <c r="A11" s="19" t="s">
        <v>4</v>
      </c>
      <c r="B11" s="132">
        <f>'BALANCE-PYG '!B9</f>
        <v>5518</v>
      </c>
      <c r="C11" s="132">
        <f>'BALANCE-PYG '!C9</f>
        <v>5200</v>
      </c>
      <c r="D11" s="132">
        <f>'BALANCE-PYG '!D9</f>
        <v>7489</v>
      </c>
      <c r="E11" s="132">
        <f>'BALANCE-PYG '!E9</f>
        <v>8925</v>
      </c>
      <c r="F11" s="132">
        <f>'BALANCE-PYG '!F9</f>
        <v>8457</v>
      </c>
    </row>
    <row r="12" spans="1:6" s="20" customFormat="1" x14ac:dyDescent="0.2">
      <c r="A12" s="19" t="s">
        <v>5</v>
      </c>
      <c r="B12" s="132">
        <f>'BALANCE-PYG '!B10</f>
        <v>365732</v>
      </c>
      <c r="C12" s="132">
        <f>'BALANCE-PYG '!C10</f>
        <v>362855</v>
      </c>
      <c r="D12" s="132">
        <f>'BALANCE-PYG '!D10</f>
        <v>360682</v>
      </c>
      <c r="E12" s="132">
        <f>'BALANCE-PYG '!E10</f>
        <v>352302</v>
      </c>
      <c r="F12" s="132">
        <f>'BALANCE-PYG '!F10</f>
        <v>340112</v>
      </c>
    </row>
    <row r="13" spans="1:6" s="20" customFormat="1" x14ac:dyDescent="0.2">
      <c r="A13" s="19" t="s">
        <v>9</v>
      </c>
      <c r="B13" s="132">
        <f>'BALANCE-PYG '!B14</f>
        <v>3400</v>
      </c>
      <c r="C13" s="132">
        <f>'BALANCE-PYG '!C14</f>
        <v>4533</v>
      </c>
      <c r="D13" s="132">
        <f>'BALANCE-PYG '!D14</f>
        <v>5510</v>
      </c>
      <c r="E13" s="132">
        <f>'BALANCE-PYG '!E14</f>
        <v>6147</v>
      </c>
      <c r="F13" s="132">
        <f>'BALANCE-PYG '!F14</f>
        <v>7148</v>
      </c>
    </row>
    <row r="14" spans="1:6" s="24" customFormat="1" x14ac:dyDescent="0.2">
      <c r="A14" s="21" t="s">
        <v>75</v>
      </c>
      <c r="B14" s="141">
        <v>389371</v>
      </c>
      <c r="C14" s="141">
        <v>376228</v>
      </c>
      <c r="D14" s="141">
        <v>377773</v>
      </c>
      <c r="E14" s="141">
        <v>378932</v>
      </c>
      <c r="F14" s="141">
        <v>368030</v>
      </c>
    </row>
    <row r="15" spans="1:6" s="24" customFormat="1" x14ac:dyDescent="0.2">
      <c r="A15" s="21" t="s">
        <v>131</v>
      </c>
      <c r="B15" s="134">
        <f>SUM(B16:B18)</f>
        <v>315699</v>
      </c>
      <c r="C15" s="134">
        <f>SUM(C16:C18)</f>
        <v>302674</v>
      </c>
      <c r="D15" s="134">
        <f>SUM(D16:D18)</f>
        <v>304614</v>
      </c>
      <c r="E15" s="134">
        <f>SUM(E16:E18)</f>
        <v>302273</v>
      </c>
      <c r="F15" s="134">
        <f>SUM(F16:F18)</f>
        <v>291955</v>
      </c>
    </row>
    <row r="16" spans="1:6" s="20" customFormat="1" x14ac:dyDescent="0.2">
      <c r="A16" s="19" t="s">
        <v>11</v>
      </c>
      <c r="B16" s="132">
        <f>'BALANCE-PYG '!B17</f>
        <v>209291</v>
      </c>
      <c r="C16" s="132">
        <f>'BALANCE-PYG '!C17</f>
        <v>201703</v>
      </c>
      <c r="D16" s="132">
        <f>'BALANCE-PYG '!D17</f>
        <v>206863</v>
      </c>
      <c r="E16" s="132">
        <f>'BALANCE-PYG '!E17</f>
        <v>208484</v>
      </c>
      <c r="F16" s="132">
        <f>'BALANCE-PYG '!F17</f>
        <v>204571</v>
      </c>
    </row>
    <row r="17" spans="1:7" s="20" customFormat="1" x14ac:dyDescent="0.2">
      <c r="A17" s="19" t="s">
        <v>137</v>
      </c>
      <c r="B17" s="132">
        <f>'BALANCE-PYG '!B19</f>
        <v>87515</v>
      </c>
      <c r="C17" s="132">
        <f>'BALANCE-PYG '!C19</f>
        <v>83240</v>
      </c>
      <c r="D17" s="132">
        <f>'BALANCE-PYG '!D19</f>
        <v>82084</v>
      </c>
      <c r="E17" s="132">
        <f>'BALANCE-PYG '!E19</f>
        <v>77975</v>
      </c>
      <c r="F17" s="132">
        <f>'BALANCE-PYG '!F19</f>
        <v>70161</v>
      </c>
    </row>
    <row r="18" spans="1:7" s="20" customFormat="1" x14ac:dyDescent="0.2">
      <c r="A18" s="19" t="s">
        <v>159</v>
      </c>
      <c r="B18" s="132">
        <f>'BALANCE-PYG '!B21+'BALANCE-PYG '!B24</f>
        <v>18893</v>
      </c>
      <c r="C18" s="132">
        <f>'BALANCE-PYG '!C21+'BALANCE-PYG '!C24</f>
        <v>17731</v>
      </c>
      <c r="D18" s="132">
        <f>'BALANCE-PYG '!D21+'BALANCE-PYG '!D24</f>
        <v>15667</v>
      </c>
      <c r="E18" s="132">
        <f>'BALANCE-PYG '!E21+'BALANCE-PYG '!E24</f>
        <v>15814</v>
      </c>
      <c r="F18" s="132">
        <f>'BALANCE-PYG '!F21+'BALANCE-PYG '!F24</f>
        <v>17223</v>
      </c>
    </row>
    <row r="19" spans="1:7" s="14" customFormat="1" x14ac:dyDescent="0.2">
      <c r="A19" s="21" t="s">
        <v>132</v>
      </c>
      <c r="B19" s="35">
        <f>B20</f>
        <v>73672</v>
      </c>
      <c r="C19" s="35">
        <f>C20</f>
        <v>73554</v>
      </c>
      <c r="D19" s="35">
        <f>D20</f>
        <v>73159</v>
      </c>
      <c r="E19" s="35">
        <f>E20</f>
        <v>76659</v>
      </c>
      <c r="F19" s="35">
        <f>F20</f>
        <v>76075</v>
      </c>
      <c r="G19" s="133"/>
    </row>
    <row r="20" spans="1:7" s="20" customFormat="1" x14ac:dyDescent="0.2">
      <c r="A20" s="19" t="s">
        <v>19</v>
      </c>
      <c r="B20" s="132">
        <f>'BALANCE-PYG '!B25</f>
        <v>73672</v>
      </c>
      <c r="C20" s="132">
        <f>'BALANCE-PYG '!C25</f>
        <v>73554</v>
      </c>
      <c r="D20" s="132">
        <f>'BALANCE-PYG '!D25</f>
        <v>73159</v>
      </c>
      <c r="E20" s="132">
        <f>'BALANCE-PYG '!E25</f>
        <v>76659</v>
      </c>
      <c r="F20" s="132">
        <f>'BALANCE-PYG '!F25</f>
        <v>76075</v>
      </c>
    </row>
    <row r="21" spans="1:7" ht="11.45" customHeight="1" x14ac:dyDescent="0.2"/>
    <row r="22" spans="1:7" s="20" customFormat="1" x14ac:dyDescent="0.2">
      <c r="A22" s="19"/>
      <c r="B22" s="37"/>
      <c r="C22" s="37"/>
      <c r="D22" s="37"/>
      <c r="E22" s="37"/>
      <c r="F22" s="37"/>
    </row>
    <row r="23" spans="1:7" s="23" customFormat="1" x14ac:dyDescent="0.2">
      <c r="A23" s="5" t="s">
        <v>118</v>
      </c>
      <c r="B23" s="142">
        <v>147076</v>
      </c>
      <c r="C23" s="142">
        <v>160363</v>
      </c>
      <c r="D23" s="142">
        <v>172031</v>
      </c>
      <c r="E23" s="142">
        <v>176346</v>
      </c>
      <c r="F23" s="142">
        <v>189454</v>
      </c>
    </row>
    <row r="24" spans="1:7" s="24" customFormat="1" x14ac:dyDescent="0.2">
      <c r="A24" s="21" t="s">
        <v>86</v>
      </c>
      <c r="B24" s="140">
        <f>SUM(B25:B27)</f>
        <v>95378</v>
      </c>
      <c r="C24" s="140">
        <f>SUM(C25:C27)</f>
        <v>107290</v>
      </c>
      <c r="D24" s="140">
        <f>SUM(D25:D27)</f>
        <v>114136</v>
      </c>
      <c r="E24" s="140">
        <f>SUM(E25:E27)</f>
        <v>115927</v>
      </c>
      <c r="F24" s="140">
        <f>SUM(F25:F27)</f>
        <v>123321</v>
      </c>
    </row>
    <row r="25" spans="1:7" s="23" customFormat="1" x14ac:dyDescent="0.2">
      <c r="A25" s="19" t="s">
        <v>6</v>
      </c>
      <c r="B25" s="132">
        <f>'BALANCE-PYG '!B11</f>
        <v>47636</v>
      </c>
      <c r="C25" s="132">
        <f>'BALANCE-PYG '!C11</f>
        <v>60500</v>
      </c>
      <c r="D25" s="132">
        <f>'BALANCE-PYG '!D11</f>
        <v>65617</v>
      </c>
      <c r="E25" s="132">
        <f>'BALANCE-PYG '!E11</f>
        <v>65013</v>
      </c>
      <c r="F25" s="132">
        <f>'BALANCE-PYG '!F11</f>
        <v>64130</v>
      </c>
    </row>
    <row r="26" spans="1:7" s="23" customFormat="1" x14ac:dyDescent="0.2">
      <c r="A26" s="19" t="s">
        <v>7</v>
      </c>
      <c r="B26" s="132">
        <f>'BALANCE-PYG '!B12</f>
        <v>6390</v>
      </c>
      <c r="C26" s="132">
        <f>'BALANCE-PYG '!C12</f>
        <v>5364</v>
      </c>
      <c r="D26" s="132">
        <f>'BALANCE-PYG '!D12</f>
        <v>5848</v>
      </c>
      <c r="E26" s="132">
        <f>'BALANCE-PYG '!E12</f>
        <v>7329</v>
      </c>
      <c r="F26" s="132">
        <f>'BALANCE-PYG '!F12</f>
        <v>7093</v>
      </c>
    </row>
    <row r="27" spans="1:7" s="23" customFormat="1" x14ac:dyDescent="0.2">
      <c r="A27" s="19" t="s">
        <v>8</v>
      </c>
      <c r="B27" s="132">
        <f>'BALANCE-PYG '!B13</f>
        <v>41352</v>
      </c>
      <c r="C27" s="132">
        <f>'BALANCE-PYG '!C13</f>
        <v>41426</v>
      </c>
      <c r="D27" s="132">
        <f>'BALANCE-PYG '!D13</f>
        <v>42671</v>
      </c>
      <c r="E27" s="132">
        <f>'BALANCE-PYG '!E13</f>
        <v>43585</v>
      </c>
      <c r="F27" s="132">
        <f>'BALANCE-PYG '!F13</f>
        <v>52098</v>
      </c>
    </row>
    <row r="28" spans="1:7" s="24" customFormat="1" x14ac:dyDescent="0.2">
      <c r="A28" s="21" t="s">
        <v>85</v>
      </c>
      <c r="B28" s="140">
        <f>SUM(B29:B31)</f>
        <v>51698</v>
      </c>
      <c r="C28" s="140">
        <f>SUM(C29:C31)</f>
        <v>53073</v>
      </c>
      <c r="D28" s="140">
        <f>SUM(D29:D31)</f>
        <v>57895</v>
      </c>
      <c r="E28" s="140">
        <f>SUM(E29:E31)</f>
        <v>60419</v>
      </c>
      <c r="F28" s="140">
        <f>SUM(F29:F31)</f>
        <v>66133</v>
      </c>
    </row>
    <row r="29" spans="1:7" s="23" customFormat="1" x14ac:dyDescent="0.2">
      <c r="A29" s="19" t="s">
        <v>16</v>
      </c>
      <c r="B29" s="132">
        <f>'BALANCE-PYG '!B22</f>
        <v>3313</v>
      </c>
      <c r="C29" s="132">
        <f>'BALANCE-PYG '!C22</f>
        <v>2887</v>
      </c>
      <c r="D29" s="132">
        <f>'BALANCE-PYG '!D22</f>
        <v>3834</v>
      </c>
      <c r="E29" s="132">
        <f>'BALANCE-PYG '!E22</f>
        <v>3951</v>
      </c>
      <c r="F29" s="132">
        <f>'BALANCE-PYG '!F22</f>
        <v>7152</v>
      </c>
    </row>
    <row r="30" spans="1:7" s="23" customFormat="1" x14ac:dyDescent="0.2">
      <c r="A30" s="19" t="s">
        <v>17</v>
      </c>
      <c r="B30" s="132">
        <f>'BALANCE-PYG '!B23</f>
        <v>48385</v>
      </c>
      <c r="C30" s="132">
        <f>'BALANCE-PYG '!C23</f>
        <v>50135</v>
      </c>
      <c r="D30" s="132">
        <f>'BALANCE-PYG '!D23</f>
        <v>54032</v>
      </c>
      <c r="E30" s="132">
        <f>'BALANCE-PYG '!E23</f>
        <v>56468</v>
      </c>
      <c r="F30" s="132">
        <f>'BALANCE-PYG '!F23</f>
        <v>58968</v>
      </c>
    </row>
    <row r="31" spans="1:7" s="20" customFormat="1" x14ac:dyDescent="0.2">
      <c r="A31" s="19" t="s">
        <v>130</v>
      </c>
      <c r="B31" s="132">
        <f>'BALANCE-PYG '!B20</f>
        <v>0</v>
      </c>
      <c r="C31" s="132">
        <f>'BALANCE-PYG '!C20</f>
        <v>51</v>
      </c>
      <c r="D31" s="132">
        <f>'BALANCE-PYG '!D20</f>
        <v>29</v>
      </c>
      <c r="E31" s="132">
        <f>'BALANCE-PYG '!E20</f>
        <v>0</v>
      </c>
      <c r="F31" s="132">
        <f>'BALANCE-PYG '!F20</f>
        <v>13</v>
      </c>
    </row>
    <row r="32" spans="1:7" s="23" customFormat="1" x14ac:dyDescent="0.2">
      <c r="A32" s="19"/>
      <c r="B32" s="37"/>
      <c r="C32" s="37"/>
      <c r="D32" s="37"/>
      <c r="E32" s="37"/>
      <c r="F32" s="37"/>
    </row>
    <row r="33" spans="1:7" s="22" customFormat="1" x14ac:dyDescent="0.2">
      <c r="A33" s="5" t="s">
        <v>69</v>
      </c>
      <c r="B33" s="142">
        <f>B23+B9</f>
        <v>911097</v>
      </c>
      <c r="C33" s="142">
        <f>C23+C9</f>
        <v>909179</v>
      </c>
      <c r="D33" s="142">
        <f>D23+D9</f>
        <v>923485</v>
      </c>
      <c r="E33" s="142">
        <f>E23+E9</f>
        <v>922652</v>
      </c>
      <c r="F33" s="142">
        <f>F23+F9</f>
        <v>913201</v>
      </c>
    </row>
    <row r="34" spans="1:7" s="23" customFormat="1" x14ac:dyDescent="0.2">
      <c r="A34" s="19"/>
      <c r="B34" s="43"/>
      <c r="C34" s="43"/>
      <c r="D34" s="43"/>
      <c r="E34" s="43"/>
      <c r="F34" s="43"/>
      <c r="G34" s="135"/>
    </row>
    <row r="35" spans="1:7" s="80" customFormat="1" x14ac:dyDescent="0.2">
      <c r="A35" s="143" t="s">
        <v>126</v>
      </c>
      <c r="B35" s="144">
        <f>B30+B27</f>
        <v>89737</v>
      </c>
      <c r="C35" s="144">
        <f>C30+C27</f>
        <v>91561</v>
      </c>
      <c r="D35" s="144">
        <f>D30+D27</f>
        <v>96703</v>
      </c>
      <c r="E35" s="144">
        <f>E30+E27</f>
        <v>100053</v>
      </c>
      <c r="F35" s="144">
        <f>F30+F27</f>
        <v>111066</v>
      </c>
    </row>
    <row r="36" spans="1:7" s="80" customFormat="1" ht="12.75" customHeight="1" x14ac:dyDescent="0.2">
      <c r="A36" s="143" t="s">
        <v>125</v>
      </c>
      <c r="B36" s="144">
        <f>B29+B26</f>
        <v>9703</v>
      </c>
      <c r="C36" s="144">
        <f>C29+C26</f>
        <v>8251</v>
      </c>
      <c r="D36" s="144">
        <f>D29+D26</f>
        <v>9682</v>
      </c>
      <c r="E36" s="144">
        <f>E29+E26</f>
        <v>11280</v>
      </c>
      <c r="F36" s="144">
        <f>F29+F26</f>
        <v>14245</v>
      </c>
    </row>
    <row r="37" spans="1:7" s="80" customFormat="1" ht="12.75" customHeight="1" x14ac:dyDescent="0.2">
      <c r="A37" s="7"/>
      <c r="B37" s="7"/>
      <c r="C37" s="7"/>
      <c r="D37" s="7"/>
      <c r="E37" s="7"/>
      <c r="F37" s="7"/>
    </row>
    <row r="38" spans="1:7" s="80" customFormat="1" ht="12.75" customHeight="1" x14ac:dyDescent="0.2">
      <c r="A38" s="7"/>
      <c r="B38" s="116">
        <f t="shared" ref="B38:F39" si="0">B5</f>
        <v>2008</v>
      </c>
      <c r="C38" s="116">
        <f t="shared" si="0"/>
        <v>2009</v>
      </c>
      <c r="D38" s="116">
        <f t="shared" si="0"/>
        <v>2010</v>
      </c>
      <c r="E38" s="116">
        <f t="shared" si="0"/>
        <v>2011</v>
      </c>
      <c r="F38" s="116">
        <f t="shared" si="0"/>
        <v>2012</v>
      </c>
    </row>
    <row r="39" spans="1:7" s="7" customFormat="1" x14ac:dyDescent="0.2">
      <c r="A39" s="5"/>
      <c r="B39" s="44" t="str">
        <f t="shared" si="0"/>
        <v>mil EUR</v>
      </c>
      <c r="C39" s="44" t="str">
        <f t="shared" si="0"/>
        <v>mil EUR</v>
      </c>
      <c r="D39" s="44" t="str">
        <f t="shared" si="0"/>
        <v>mil EUR</v>
      </c>
      <c r="E39" s="44" t="str">
        <f t="shared" si="0"/>
        <v>mil EUR</v>
      </c>
      <c r="F39" s="44" t="str">
        <f t="shared" si="0"/>
        <v>mil EUR</v>
      </c>
      <c r="G39" s="137"/>
    </row>
    <row r="40" spans="1:7" s="22" customFormat="1" x14ac:dyDescent="0.2">
      <c r="A40" s="5" t="s">
        <v>20</v>
      </c>
      <c r="B40" s="142">
        <f>B41+B52</f>
        <v>435928</v>
      </c>
      <c r="C40" s="142">
        <f>C41+C52</f>
        <v>455615</v>
      </c>
      <c r="D40" s="142">
        <f>D41+D52</f>
        <v>466557</v>
      </c>
      <c r="E40" s="142">
        <f>E41+E52</f>
        <v>475985</v>
      </c>
      <c r="F40" s="142">
        <f>F41+F52</f>
        <v>492138</v>
      </c>
    </row>
    <row r="41" spans="1:7" s="24" customFormat="1" x14ac:dyDescent="0.2">
      <c r="A41" s="21" t="s">
        <v>21</v>
      </c>
      <c r="B41" s="140">
        <f>B42+B45+B46+B47+B48+B49+B50+B51</f>
        <v>435151</v>
      </c>
      <c r="C41" s="140">
        <f>C42+C45+C46+C47+C48+C49+C50+C51</f>
        <v>454852</v>
      </c>
      <c r="D41" s="140">
        <f>D42+D45+D46+D47+D48+D49+D50+D51</f>
        <v>465774</v>
      </c>
      <c r="E41" s="140">
        <f>E42+E45+E46+E47+E48+E49+E50+E51</f>
        <v>475184</v>
      </c>
      <c r="F41" s="140">
        <f>F42+F45+F46+F47+F48+F49+F50+F51</f>
        <v>491537</v>
      </c>
    </row>
    <row r="42" spans="1:7" s="20" customFormat="1" x14ac:dyDescent="0.2">
      <c r="A42" s="19" t="s">
        <v>22</v>
      </c>
      <c r="B42" s="132">
        <f>B43+B44</f>
        <v>68708</v>
      </c>
      <c r="C42" s="132">
        <f>C43+C44</f>
        <v>71110</v>
      </c>
      <c r="D42" s="132">
        <f>D43+D44</f>
        <v>73465</v>
      </c>
      <c r="E42" s="132">
        <f>E43+E44</f>
        <v>75358</v>
      </c>
      <c r="F42" s="132">
        <f>F43+F44</f>
        <v>78650</v>
      </c>
    </row>
    <row r="43" spans="1:7" s="2" customFormat="1" x14ac:dyDescent="0.2">
      <c r="A43" s="1" t="s">
        <v>23</v>
      </c>
      <c r="B43" s="138">
        <f>'BALANCE-PYG '!B34</f>
        <v>68708</v>
      </c>
      <c r="C43" s="138">
        <f>'BALANCE-PYG '!C34</f>
        <v>71110</v>
      </c>
      <c r="D43" s="138">
        <f>'BALANCE-PYG '!D34</f>
        <v>73465</v>
      </c>
      <c r="E43" s="138">
        <f>'BALANCE-PYG '!E34</f>
        <v>75358</v>
      </c>
      <c r="F43" s="138">
        <f>'BALANCE-PYG '!F34</f>
        <v>78650</v>
      </c>
    </row>
    <row r="44" spans="1:7" s="16" customFormat="1" x14ac:dyDescent="0.2">
      <c r="A44" s="15" t="s">
        <v>24</v>
      </c>
      <c r="B44" s="139">
        <f>'BALANCE-PYG '!B35</f>
        <v>0</v>
      </c>
      <c r="C44" s="139">
        <f>'BALANCE-PYG '!C35</f>
        <v>0</v>
      </c>
      <c r="D44" s="139">
        <f>'BALANCE-PYG '!D35</f>
        <v>0</v>
      </c>
      <c r="E44" s="139">
        <f>'BALANCE-PYG '!E35</f>
        <v>0</v>
      </c>
      <c r="F44" s="139">
        <f>'BALANCE-PYG '!F35</f>
        <v>0</v>
      </c>
      <c r="G44" s="139">
        <f>('Ordenacion Funcional '!B16+'Ordenacion Funcional '!B17)</f>
        <v>296806</v>
      </c>
    </row>
    <row r="45" spans="1:7" s="20" customFormat="1" x14ac:dyDescent="0.2">
      <c r="A45" s="19" t="s">
        <v>25</v>
      </c>
      <c r="B45" s="132">
        <f>'BALANCE-PYG '!B36</f>
        <v>5558</v>
      </c>
      <c r="C45" s="132">
        <f>'BALANCE-PYG '!C36</f>
        <v>5492</v>
      </c>
      <c r="D45" s="132">
        <f>'BALANCE-PYG '!D36</f>
        <v>8409</v>
      </c>
      <c r="E45" s="132">
        <f>'BALANCE-PYG '!E36</f>
        <v>8344</v>
      </c>
      <c r="F45" s="132">
        <f>'BALANCE-PYG '!F36</f>
        <v>8274</v>
      </c>
    </row>
    <row r="46" spans="1:7" s="20" customFormat="1" x14ac:dyDescent="0.2">
      <c r="A46" s="19" t="s">
        <v>26</v>
      </c>
      <c r="B46" s="132">
        <f>'BALANCE-PYG '!B37</f>
        <v>334663</v>
      </c>
      <c r="C46" s="132">
        <f>'BALANCE-PYG '!C37</f>
        <v>359130</v>
      </c>
      <c r="D46" s="132">
        <f>'BALANCE-PYG '!D37</f>
        <v>380746</v>
      </c>
      <c r="E46" s="132">
        <f>'BALANCE-PYG '!E37</f>
        <v>392986</v>
      </c>
      <c r="F46" s="132">
        <f>'BALANCE-PYG '!F37</f>
        <v>412872</v>
      </c>
    </row>
    <row r="47" spans="1:7" s="20" customFormat="1" x14ac:dyDescent="0.2">
      <c r="A47" s="19" t="s">
        <v>27</v>
      </c>
      <c r="B47" s="132">
        <f>'BALANCE-PYG '!B38</f>
        <v>-1907</v>
      </c>
      <c r="C47" s="132">
        <f>'BALANCE-PYG '!C38</f>
        <v>-1408</v>
      </c>
      <c r="D47" s="132">
        <f>'BALANCE-PYG '!D38</f>
        <v>-1408</v>
      </c>
      <c r="E47" s="132">
        <f>'BALANCE-PYG '!E38</f>
        <v>0</v>
      </c>
      <c r="F47" s="132">
        <f>'BALANCE-PYG '!F38</f>
        <v>0</v>
      </c>
    </row>
    <row r="48" spans="1:7" s="20" customFormat="1" x14ac:dyDescent="0.2">
      <c r="A48" s="19" t="s">
        <v>28</v>
      </c>
      <c r="B48" s="132">
        <f>'BALANCE-PYG '!B39</f>
        <v>8145</v>
      </c>
      <c r="C48" s="132">
        <f>'BALANCE-PYG '!C39</f>
        <v>4336</v>
      </c>
      <c r="D48" s="132">
        <f>'BALANCE-PYG '!D39</f>
        <v>-6752</v>
      </c>
      <c r="E48" s="132">
        <f>'BALANCE-PYG '!E39</f>
        <v>-18873</v>
      </c>
      <c r="F48" s="132">
        <f>'BALANCE-PYG '!F39</f>
        <v>-28020</v>
      </c>
    </row>
    <row r="49" spans="1:6" s="20" customFormat="1" x14ac:dyDescent="0.2">
      <c r="A49" s="19" t="s">
        <v>29</v>
      </c>
      <c r="B49" s="132">
        <f>'BALANCE-PYG '!B40</f>
        <v>443</v>
      </c>
      <c r="C49" s="132">
        <f>'BALANCE-PYG '!C40</f>
        <v>4537</v>
      </c>
      <c r="D49" s="132">
        <f>'BALANCE-PYG '!D40</f>
        <v>4565</v>
      </c>
      <c r="E49" s="132">
        <f>'BALANCE-PYG '!E40</f>
        <v>6307</v>
      </c>
      <c r="F49" s="132">
        <f>'BALANCE-PYG '!F40</f>
        <v>6652</v>
      </c>
    </row>
    <row r="50" spans="1:6" s="20" customFormat="1" x14ac:dyDescent="0.2">
      <c r="A50" s="19" t="s">
        <v>30</v>
      </c>
      <c r="B50" s="132">
        <f>'BALANCE-PYG '!B41</f>
        <v>19544</v>
      </c>
      <c r="C50" s="132">
        <f>'BALANCE-PYG '!C41</f>
        <v>11668</v>
      </c>
      <c r="D50" s="132">
        <f>'BALANCE-PYG '!D41</f>
        <v>6927</v>
      </c>
      <c r="E50" s="132">
        <f>'BALANCE-PYG '!E41</f>
        <v>11325</v>
      </c>
      <c r="F50" s="132">
        <f>'BALANCE-PYG '!F41</f>
        <v>13262</v>
      </c>
    </row>
    <row r="51" spans="1:6" s="20" customFormat="1" x14ac:dyDescent="0.2">
      <c r="A51" s="19" t="s">
        <v>31</v>
      </c>
      <c r="B51" s="132">
        <f>'BALANCE-PYG '!B42</f>
        <v>-3</v>
      </c>
      <c r="C51" s="132">
        <f>'BALANCE-PYG '!C42</f>
        <v>-13</v>
      </c>
      <c r="D51" s="132">
        <f>'BALANCE-PYG '!D42</f>
        <v>-178</v>
      </c>
      <c r="E51" s="132">
        <f>'BALANCE-PYG '!E42</f>
        <v>-263</v>
      </c>
      <c r="F51" s="132">
        <f>'BALANCE-PYG '!F42</f>
        <v>-153</v>
      </c>
    </row>
    <row r="52" spans="1:6" s="14" customFormat="1" ht="12.75" customHeight="1" x14ac:dyDescent="0.2">
      <c r="A52" s="21" t="s">
        <v>32</v>
      </c>
      <c r="B52" s="140">
        <f>'BALANCE-PYG '!B43</f>
        <v>777</v>
      </c>
      <c r="C52" s="140">
        <f>'BALANCE-PYG '!C43</f>
        <v>763</v>
      </c>
      <c r="D52" s="140">
        <f>'BALANCE-PYG '!D43</f>
        <v>783</v>
      </c>
      <c r="E52" s="140">
        <f>'BALANCE-PYG '!E43</f>
        <v>801</v>
      </c>
      <c r="F52" s="140">
        <f>'BALANCE-PYG '!F43</f>
        <v>601</v>
      </c>
    </row>
    <row r="53" spans="1:6" x14ac:dyDescent="0.2">
      <c r="A53" s="6"/>
      <c r="B53" s="39"/>
      <c r="C53" s="39"/>
      <c r="D53" s="39"/>
      <c r="E53" s="39"/>
      <c r="F53" s="39"/>
    </row>
    <row r="54" spans="1:6" s="22" customFormat="1" x14ac:dyDescent="0.2">
      <c r="A54" s="5" t="s">
        <v>76</v>
      </c>
      <c r="B54" s="142">
        <f>B55+B65</f>
        <v>475169</v>
      </c>
      <c r="C54" s="142">
        <f>C55+C65</f>
        <v>453564</v>
      </c>
      <c r="D54" s="142">
        <f>D55+D65</f>
        <v>456928</v>
      </c>
      <c r="E54" s="142">
        <f>E55+E65</f>
        <v>446667</v>
      </c>
      <c r="F54" s="142">
        <f>F55+F65</f>
        <v>421063</v>
      </c>
    </row>
    <row r="55" spans="1:6" s="23" customFormat="1" x14ac:dyDescent="0.2">
      <c r="A55" s="5" t="s">
        <v>33</v>
      </c>
      <c r="B55" s="142">
        <f>B56+B60</f>
        <v>204789</v>
      </c>
      <c r="C55" s="142">
        <f>C56+C60</f>
        <v>211333</v>
      </c>
      <c r="D55" s="142">
        <f>D56+D60</f>
        <v>210213</v>
      </c>
      <c r="E55" s="142">
        <f>E56+E60</f>
        <v>200920</v>
      </c>
      <c r="F55" s="142">
        <f>F56+F60</f>
        <v>187970</v>
      </c>
    </row>
    <row r="56" spans="1:6" s="24" customFormat="1" x14ac:dyDescent="0.2">
      <c r="A56" s="21" t="s">
        <v>77</v>
      </c>
      <c r="B56" s="140">
        <f>SUM(B57:B59)</f>
        <v>204086</v>
      </c>
      <c r="C56" s="140">
        <f>SUM(C57:C59)</f>
        <v>210609</v>
      </c>
      <c r="D56" s="140">
        <f>SUM(D57:D59)</f>
        <v>209056</v>
      </c>
      <c r="E56" s="140">
        <f>SUM(E57:E59)</f>
        <v>200070</v>
      </c>
      <c r="F56" s="140">
        <f>SUM(F57:F59)</f>
        <v>187233</v>
      </c>
    </row>
    <row r="57" spans="1:6" s="20" customFormat="1" x14ac:dyDescent="0.2">
      <c r="A57" s="19" t="s">
        <v>140</v>
      </c>
      <c r="B57" s="132">
        <f>'BALANCE-PYG '!B48</f>
        <v>171124</v>
      </c>
      <c r="C57" s="132">
        <f>'BALANCE-PYG '!C48</f>
        <v>184070</v>
      </c>
      <c r="D57" s="132">
        <f>'BALANCE-PYG '!D48</f>
        <v>182666</v>
      </c>
      <c r="E57" s="132">
        <f>'BALANCE-PYG '!E48</f>
        <v>171383</v>
      </c>
      <c r="F57" s="132">
        <f>'BALANCE-PYG '!F48</f>
        <v>159009</v>
      </c>
    </row>
    <row r="58" spans="1:6" s="20" customFormat="1" x14ac:dyDescent="0.2">
      <c r="A58" s="19" t="s">
        <v>39</v>
      </c>
      <c r="B58" s="132">
        <f>'BALANCE-PYG '!B51</f>
        <v>4346</v>
      </c>
      <c r="C58" s="132">
        <f>'BALANCE-PYG '!C51</f>
        <v>4798</v>
      </c>
      <c r="D58" s="132">
        <f>'BALANCE-PYG '!D51</f>
        <v>1946</v>
      </c>
      <c r="E58" s="132">
        <f>'BALANCE-PYG '!E51</f>
        <v>1750</v>
      </c>
      <c r="F58" s="132">
        <f>'BALANCE-PYG '!F51</f>
        <v>2354</v>
      </c>
    </row>
    <row r="59" spans="1:6" s="20" customFormat="1" x14ac:dyDescent="0.2">
      <c r="A59" s="19" t="s">
        <v>141</v>
      </c>
      <c r="B59" s="132">
        <f>'BALANCE-PYG '!B49+'BALANCE-PYG '!B50</f>
        <v>28616</v>
      </c>
      <c r="C59" s="132">
        <f>'BALANCE-PYG '!C49+'BALANCE-PYG '!C50</f>
        <v>21741</v>
      </c>
      <c r="D59" s="132">
        <f>'BALANCE-PYG '!D49+'BALANCE-PYG '!D50</f>
        <v>24444</v>
      </c>
      <c r="E59" s="132">
        <f>'BALANCE-PYG '!E49+'BALANCE-PYG '!E50</f>
        <v>26937</v>
      </c>
      <c r="F59" s="132">
        <f>'BALANCE-PYG '!F49+'BALANCE-PYG '!F50</f>
        <v>25870</v>
      </c>
    </row>
    <row r="60" spans="1:6" s="14" customFormat="1" x14ac:dyDescent="0.2">
      <c r="A60" s="21" t="s">
        <v>78</v>
      </c>
      <c r="B60" s="140">
        <f>SUM(B61:B63)</f>
        <v>703</v>
      </c>
      <c r="C60" s="140">
        <f>SUM(C61:C63)</f>
        <v>724</v>
      </c>
      <c r="D60" s="140">
        <f>SUM(D61:D63)</f>
        <v>1157</v>
      </c>
      <c r="E60" s="140">
        <f>SUM(E61:E63)</f>
        <v>850</v>
      </c>
      <c r="F60" s="140">
        <f>SUM(F61:F63)</f>
        <v>737</v>
      </c>
    </row>
    <row r="61" spans="1:6" s="20" customFormat="1" x14ac:dyDescent="0.2">
      <c r="A61" s="19" t="s">
        <v>34</v>
      </c>
      <c r="B61" s="132">
        <f>'BALANCE-PYG '!B46</f>
        <v>298</v>
      </c>
      <c r="C61" s="132">
        <f>'BALANCE-PYG '!C46</f>
        <v>303</v>
      </c>
      <c r="D61" s="132">
        <f>'BALANCE-PYG '!D46</f>
        <v>491</v>
      </c>
      <c r="E61" s="132">
        <f>'BALANCE-PYG '!E46</f>
        <v>308</v>
      </c>
      <c r="F61" s="132">
        <f>'BALANCE-PYG '!F46</f>
        <v>293</v>
      </c>
    </row>
    <row r="62" spans="1:6" s="20" customFormat="1" x14ac:dyDescent="0.2">
      <c r="A62" s="19" t="s">
        <v>40</v>
      </c>
      <c r="B62" s="132">
        <f>'BALANCE-PYG '!B52</f>
        <v>343</v>
      </c>
      <c r="C62" s="132">
        <f>'BALANCE-PYG '!C52</f>
        <v>338</v>
      </c>
      <c r="D62" s="132">
        <f>'BALANCE-PYG '!D52</f>
        <v>299</v>
      </c>
      <c r="E62" s="132">
        <f>'BALANCE-PYG '!E52</f>
        <v>296</v>
      </c>
      <c r="F62" s="132">
        <f>'BALANCE-PYG '!F52</f>
        <v>278</v>
      </c>
    </row>
    <row r="63" spans="1:6" s="20" customFormat="1" x14ac:dyDescent="0.2">
      <c r="A63" s="19" t="s">
        <v>41</v>
      </c>
      <c r="B63" s="132">
        <f>'BALANCE-PYG '!B53</f>
        <v>62</v>
      </c>
      <c r="C63" s="132">
        <f>'BALANCE-PYG '!C53</f>
        <v>83</v>
      </c>
      <c r="D63" s="132">
        <f>'BALANCE-PYG '!D53</f>
        <v>367</v>
      </c>
      <c r="E63" s="132">
        <f>'BALANCE-PYG '!E53</f>
        <v>246</v>
      </c>
      <c r="F63" s="132">
        <f>'BALANCE-PYG '!F53</f>
        <v>166</v>
      </c>
    </row>
    <row r="64" spans="1:6" s="12" customFormat="1" x14ac:dyDescent="0.2">
      <c r="A64" s="3"/>
      <c r="B64" s="39"/>
      <c r="C64" s="39"/>
      <c r="D64" s="39"/>
      <c r="E64" s="39"/>
      <c r="F64" s="39"/>
    </row>
    <row r="65" spans="1:7" s="23" customFormat="1" x14ac:dyDescent="0.2">
      <c r="A65" s="5" t="s">
        <v>42</v>
      </c>
      <c r="B65" s="142">
        <f>B66+B69+B73</f>
        <v>270380</v>
      </c>
      <c r="C65" s="142">
        <f>C66+C69+C73</f>
        <v>242231</v>
      </c>
      <c r="D65" s="142">
        <f>D66+D69+D73</f>
        <v>246715</v>
      </c>
      <c r="E65" s="142">
        <f>E66+E69+E73</f>
        <v>245747</v>
      </c>
      <c r="F65" s="142">
        <f>F66+F69+F73</f>
        <v>233093</v>
      </c>
    </row>
    <row r="66" spans="1:7" s="24" customFormat="1" x14ac:dyDescent="0.2">
      <c r="A66" s="21" t="s">
        <v>79</v>
      </c>
      <c r="B66" s="140">
        <f>B67+B68</f>
        <v>176654</v>
      </c>
      <c r="C66" s="140">
        <f>C67+C68</f>
        <v>158260</v>
      </c>
      <c r="D66" s="140">
        <f>D67+D68</f>
        <v>159986</v>
      </c>
      <c r="E66" s="140">
        <f>E67+E68</f>
        <v>162217</v>
      </c>
      <c r="F66" s="140">
        <f>F67+F68</f>
        <v>151805</v>
      </c>
    </row>
    <row r="67" spans="1:7" s="20" customFormat="1" x14ac:dyDescent="0.2">
      <c r="A67" s="19" t="s">
        <v>48</v>
      </c>
      <c r="B67" s="132">
        <f>'BALANCE-PYG '!B63</f>
        <v>127958</v>
      </c>
      <c r="C67" s="132">
        <f>'BALANCE-PYG '!C63</f>
        <v>114561</v>
      </c>
      <c r="D67" s="132">
        <f>'BALANCE-PYG '!D63</f>
        <v>118031</v>
      </c>
      <c r="E67" s="132">
        <f>'BALANCE-PYG '!E63</f>
        <v>117366</v>
      </c>
      <c r="F67" s="132">
        <f>'BALANCE-PYG '!F63</f>
        <v>107252</v>
      </c>
    </row>
    <row r="68" spans="1:7" s="20" customFormat="1" x14ac:dyDescent="0.2">
      <c r="A68" s="19" t="s">
        <v>49</v>
      </c>
      <c r="B68" s="132">
        <f>'BALANCE-PYG '!B64+'BALANCE-PYG '!B65</f>
        <v>48696</v>
      </c>
      <c r="C68" s="132">
        <f>'BALANCE-PYG '!C64+'BALANCE-PYG '!C65</f>
        <v>43699</v>
      </c>
      <c r="D68" s="132">
        <f>'BALANCE-PYG '!D64+'BALANCE-PYG '!D65</f>
        <v>41955</v>
      </c>
      <c r="E68" s="132">
        <f>'BALANCE-PYG '!E64+'BALANCE-PYG '!E65</f>
        <v>44851</v>
      </c>
      <c r="F68" s="132">
        <f>'BALANCE-PYG '!F64+'BALANCE-PYG '!F65</f>
        <v>44553</v>
      </c>
    </row>
    <row r="69" spans="1:7" s="24" customFormat="1" x14ac:dyDescent="0.2">
      <c r="A69" s="21" t="s">
        <v>80</v>
      </c>
      <c r="B69" s="140">
        <f>B70+B71+B72</f>
        <v>93421</v>
      </c>
      <c r="C69" s="140">
        <f>C70+C71+C72</f>
        <v>83800</v>
      </c>
      <c r="D69" s="140">
        <f>D70+D71+D72</f>
        <v>86537</v>
      </c>
      <c r="E69" s="140">
        <f>E70+E71+E72</f>
        <v>83134</v>
      </c>
      <c r="F69" s="140">
        <f>F70+F71+F72</f>
        <v>81152</v>
      </c>
      <c r="G69" s="14"/>
    </row>
    <row r="70" spans="1:7" s="20" customFormat="1" x14ac:dyDescent="0.2">
      <c r="A70" s="19" t="s">
        <v>140</v>
      </c>
      <c r="B70" s="132">
        <f>'BALANCE-PYG '!B58</f>
        <v>40541</v>
      </c>
      <c r="C70" s="132">
        <f>'BALANCE-PYG '!C58</f>
        <v>37240</v>
      </c>
      <c r="D70" s="132">
        <f>'BALANCE-PYG '!D58</f>
        <v>34740</v>
      </c>
      <c r="E70" s="132">
        <f>'BALANCE-PYG '!E58</f>
        <v>29932</v>
      </c>
      <c r="F70" s="132">
        <f>'BALANCE-PYG '!F58</f>
        <v>27451</v>
      </c>
    </row>
    <row r="71" spans="1:7" s="20" customFormat="1" x14ac:dyDescent="0.2">
      <c r="A71" s="19" t="s">
        <v>46</v>
      </c>
      <c r="B71" s="132">
        <f>'BALANCE-PYG '!B61</f>
        <v>3521</v>
      </c>
      <c r="C71" s="132">
        <f>'BALANCE-PYG '!C61</f>
        <v>3300</v>
      </c>
      <c r="D71" s="132">
        <f>'BALANCE-PYG '!D61</f>
        <v>6944</v>
      </c>
      <c r="E71" s="132">
        <f>'BALANCE-PYG '!E61</f>
        <v>5840</v>
      </c>
      <c r="F71" s="132">
        <f>'BALANCE-PYG '!F61</f>
        <v>4959</v>
      </c>
    </row>
    <row r="72" spans="1:7" s="20" customFormat="1" x14ac:dyDescent="0.2">
      <c r="A72" s="19" t="s">
        <v>142</v>
      </c>
      <c r="B72" s="132">
        <f>'BALANCE-PYG '!B59+'BALANCE-PYG '!B60</f>
        <v>49359</v>
      </c>
      <c r="C72" s="132">
        <f>'BALANCE-PYG '!C59+'BALANCE-PYG '!C60</f>
        <v>43260</v>
      </c>
      <c r="D72" s="132">
        <f>'BALANCE-PYG '!D59+'BALANCE-PYG '!D60</f>
        <v>44853</v>
      </c>
      <c r="E72" s="132">
        <f>'BALANCE-PYG '!E59+'BALANCE-PYG '!E60</f>
        <v>47362</v>
      </c>
      <c r="F72" s="132">
        <f>'BALANCE-PYG '!F59+'BALANCE-PYG '!F60</f>
        <v>48742</v>
      </c>
    </row>
    <row r="73" spans="1:7" s="14" customFormat="1" x14ac:dyDescent="0.2">
      <c r="A73" s="21" t="s">
        <v>81</v>
      </c>
      <c r="B73" s="140">
        <f>B74</f>
        <v>305</v>
      </c>
      <c r="C73" s="140">
        <f>C74</f>
        <v>171</v>
      </c>
      <c r="D73" s="140">
        <f>D74</f>
        <v>192</v>
      </c>
      <c r="E73" s="140">
        <f>E74</f>
        <v>396</v>
      </c>
      <c r="F73" s="140">
        <f>F74</f>
        <v>136</v>
      </c>
    </row>
    <row r="74" spans="1:7" s="20" customFormat="1" x14ac:dyDescent="0.2">
      <c r="A74" s="19" t="s">
        <v>43</v>
      </c>
      <c r="B74" s="132">
        <f>'BALANCE-PYG '!B56</f>
        <v>305</v>
      </c>
      <c r="C74" s="132">
        <f>'BALANCE-PYG '!C56</f>
        <v>171</v>
      </c>
      <c r="D74" s="132">
        <f>'BALANCE-PYG '!D56</f>
        <v>192</v>
      </c>
      <c r="E74" s="132">
        <f>'BALANCE-PYG '!E56</f>
        <v>396</v>
      </c>
      <c r="F74" s="132">
        <f>'BALANCE-PYG '!F56</f>
        <v>136</v>
      </c>
    </row>
    <row r="75" spans="1:7" s="7" customFormat="1" x14ac:dyDescent="0.2">
      <c r="A75" s="9"/>
      <c r="B75" s="39"/>
      <c r="C75" s="39"/>
      <c r="D75" s="39"/>
      <c r="E75" s="39"/>
      <c r="F75" s="39"/>
      <c r="G75" s="137"/>
    </row>
    <row r="76" spans="1:7" s="22" customFormat="1" x14ac:dyDescent="0.2">
      <c r="A76" s="5" t="s">
        <v>70</v>
      </c>
      <c r="B76" s="142">
        <f>B40+B54</f>
        <v>911097</v>
      </c>
      <c r="C76" s="142">
        <f>C40+C54</f>
        <v>909179</v>
      </c>
      <c r="D76" s="142">
        <f>D40+D54</f>
        <v>923485</v>
      </c>
      <c r="E76" s="142">
        <f>E40+E54</f>
        <v>922652</v>
      </c>
      <c r="F76" s="142">
        <f>F40+F54</f>
        <v>913201</v>
      </c>
    </row>
    <row r="77" spans="1:7" s="7" customFormat="1" x14ac:dyDescent="0.2">
      <c r="A77" s="6"/>
      <c r="B77" s="39"/>
      <c r="C77" s="39"/>
      <c r="D77" s="39"/>
      <c r="E77" s="39"/>
      <c r="F77" s="39"/>
    </row>
    <row r="78" spans="1:7" s="80" customFormat="1" x14ac:dyDescent="0.2">
      <c r="A78" s="143" t="s">
        <v>127</v>
      </c>
      <c r="B78" s="144">
        <f>'BALANCE-PYG '!B58+'BALANCE-PYG '!B48</f>
        <v>211665</v>
      </c>
      <c r="C78" s="144">
        <f>'BALANCE-PYG '!C58+'BALANCE-PYG '!C48</f>
        <v>221310</v>
      </c>
      <c r="D78" s="144">
        <f>'BALANCE-PYG '!D58+'BALANCE-PYG '!D48</f>
        <v>217406</v>
      </c>
      <c r="E78" s="144">
        <f>'BALANCE-PYG '!E58+'BALANCE-PYG '!E48</f>
        <v>201315</v>
      </c>
      <c r="F78" s="144">
        <f>'BALANCE-PYG '!F58+'BALANCE-PYG '!F48</f>
        <v>186460</v>
      </c>
    </row>
    <row r="79" spans="1:7" s="80" customFormat="1" ht="19.5" x14ac:dyDescent="0.2">
      <c r="A79" s="143" t="s">
        <v>128</v>
      </c>
      <c r="B79" s="144">
        <f>'BALANCE-PYG '!B51+'BALANCE-PYG '!B61</f>
        <v>7867</v>
      </c>
      <c r="C79" s="144">
        <f>'BALANCE-PYG '!C51+'BALANCE-PYG '!C61</f>
        <v>8098</v>
      </c>
      <c r="D79" s="144">
        <f>'BALANCE-PYG '!D51+'BALANCE-PYG '!D61</f>
        <v>8890</v>
      </c>
      <c r="E79" s="144">
        <f>'BALANCE-PYG '!E51+'BALANCE-PYG '!E61</f>
        <v>7590</v>
      </c>
      <c r="F79" s="144">
        <f>'BALANCE-PYG '!F51+'BALANCE-PYG '!F61</f>
        <v>7313</v>
      </c>
    </row>
    <row r="80" spans="1:7" s="7" customFormat="1" x14ac:dyDescent="0.2">
      <c r="A80" s="6"/>
      <c r="B80" s="39"/>
      <c r="C80" s="39"/>
      <c r="D80" s="39"/>
      <c r="E80" s="39"/>
      <c r="F80" s="39"/>
    </row>
    <row r="81" spans="1:6" s="12" customFormat="1" x14ac:dyDescent="0.2">
      <c r="A81" s="6"/>
      <c r="B81" s="171" t="s">
        <v>151</v>
      </c>
      <c r="C81" s="171"/>
      <c r="D81" s="171"/>
      <c r="E81" s="171"/>
      <c r="F81" s="171"/>
    </row>
    <row r="82" spans="1:6" s="12" customFormat="1" x14ac:dyDescent="0.2">
      <c r="A82" s="7"/>
      <c r="B82" s="97">
        <v>2008</v>
      </c>
      <c r="C82" s="97">
        <v>2009</v>
      </c>
      <c r="D82" s="97">
        <v>2010</v>
      </c>
      <c r="E82" s="99">
        <v>2011</v>
      </c>
      <c r="F82" s="99">
        <v>2012</v>
      </c>
    </row>
    <row r="83" spans="1:6" s="12" customFormat="1" x14ac:dyDescent="0.2">
      <c r="A83" s="5" t="s">
        <v>50</v>
      </c>
      <c r="B83" s="101" t="s">
        <v>1</v>
      </c>
      <c r="C83" s="101" t="s">
        <v>1</v>
      </c>
      <c r="D83" s="101" t="s">
        <v>1</v>
      </c>
      <c r="E83" s="101" t="s">
        <v>1</v>
      </c>
      <c r="F83" s="101" t="s">
        <v>1</v>
      </c>
    </row>
    <row r="84" spans="1:6" s="12" customFormat="1" x14ac:dyDescent="0.2">
      <c r="A84" s="5"/>
      <c r="B84" s="13"/>
      <c r="C84" s="13"/>
      <c r="D84" s="13"/>
      <c r="E84" s="13"/>
      <c r="F84" s="13"/>
    </row>
    <row r="85" spans="1:6" s="11" customFormat="1" x14ac:dyDescent="0.2">
      <c r="A85" s="10" t="s">
        <v>51</v>
      </c>
      <c r="B85" s="140">
        <f>'BALANCE-PYG '!B73</f>
        <v>929513</v>
      </c>
      <c r="C85" s="140">
        <f>'BALANCE-PYG '!C73</f>
        <v>806211</v>
      </c>
      <c r="D85" s="140">
        <f>'BALANCE-PYG '!D73</f>
        <v>816395</v>
      </c>
      <c r="E85" s="140">
        <f>'BALANCE-PYG '!E73</f>
        <v>836739</v>
      </c>
      <c r="F85" s="140">
        <f>'BALANCE-PYG '!F73</f>
        <v>811809</v>
      </c>
    </row>
    <row r="86" spans="1:6" s="11" customFormat="1" x14ac:dyDescent="0.2">
      <c r="A86" s="10" t="s">
        <v>87</v>
      </c>
      <c r="B86" s="140">
        <f>B87+B88</f>
        <v>-661634</v>
      </c>
      <c r="C86" s="140">
        <f>C87+C88</f>
        <v>-554058</v>
      </c>
      <c r="D86" s="140">
        <f>D87+D88</f>
        <v>-568074</v>
      </c>
      <c r="E86" s="140">
        <f>E87+E88</f>
        <v>-586174</v>
      </c>
      <c r="F86" s="140">
        <f>F87+F88</f>
        <v>-569966</v>
      </c>
    </row>
    <row r="87" spans="1:6" s="11" customFormat="1" x14ac:dyDescent="0.2">
      <c r="A87" s="19" t="s">
        <v>54</v>
      </c>
      <c r="B87" s="132">
        <f>'BALANCE-PYG '!B76</f>
        <v>-660161</v>
      </c>
      <c r="C87" s="132">
        <f>'BALANCE-PYG '!C76</f>
        <v>-554314</v>
      </c>
      <c r="D87" s="132">
        <f>'BALANCE-PYG '!D76</f>
        <v>-568875</v>
      </c>
      <c r="E87" s="132">
        <f>'BALANCE-PYG '!E76</f>
        <v>-587222</v>
      </c>
      <c r="F87" s="132">
        <f>'BALANCE-PYG '!F76</f>
        <v>-569590</v>
      </c>
    </row>
    <row r="88" spans="1:6" s="11" customFormat="1" ht="19.5" x14ac:dyDescent="0.2">
      <c r="A88" s="19" t="s">
        <v>52</v>
      </c>
      <c r="B88" s="132">
        <f>'BALANCE-PYG '!B74</f>
        <v>-1473</v>
      </c>
      <c r="C88" s="132">
        <f>'BALANCE-PYG '!C74</f>
        <v>256</v>
      </c>
      <c r="D88" s="132">
        <f>'BALANCE-PYG '!D74</f>
        <v>801</v>
      </c>
      <c r="E88" s="132">
        <f>'BALANCE-PYG '!E74</f>
        <v>1048</v>
      </c>
      <c r="F88" s="132">
        <f>'BALANCE-PYG '!F74</f>
        <v>-376</v>
      </c>
    </row>
    <row r="89" spans="1:6" s="11" customFormat="1" x14ac:dyDescent="0.2">
      <c r="A89" s="10"/>
      <c r="B89" s="40"/>
      <c r="C89" s="40"/>
      <c r="D89" s="40"/>
      <c r="E89" s="40"/>
      <c r="F89" s="40"/>
    </row>
    <row r="90" spans="1:6" s="22" customFormat="1" x14ac:dyDescent="0.2">
      <c r="A90" s="5" t="s">
        <v>147</v>
      </c>
      <c r="B90" s="142">
        <f>B85+B86</f>
        <v>267879</v>
      </c>
      <c r="C90" s="142">
        <f>C85+C86</f>
        <v>252153</v>
      </c>
      <c r="D90" s="142">
        <f>D85+D86</f>
        <v>248321</v>
      </c>
      <c r="E90" s="142">
        <f>E85+E86</f>
        <v>250565</v>
      </c>
      <c r="F90" s="142">
        <f>F85+F86</f>
        <v>241843</v>
      </c>
    </row>
    <row r="91" spans="1:6" s="11" customFormat="1" x14ac:dyDescent="0.2">
      <c r="A91" s="5"/>
      <c r="B91" s="40"/>
      <c r="C91" s="40"/>
      <c r="D91" s="40"/>
      <c r="E91" s="40"/>
      <c r="F91" s="40"/>
    </row>
    <row r="92" spans="1:6" s="11" customFormat="1" x14ac:dyDescent="0.2">
      <c r="A92" s="10" t="s">
        <v>56</v>
      </c>
      <c r="B92" s="140">
        <f>'BALANCE-PYG '!B78</f>
        <v>-130928</v>
      </c>
      <c r="C92" s="140">
        <f>'BALANCE-PYG '!C78</f>
        <v>-126706</v>
      </c>
      <c r="D92" s="140">
        <f>'BALANCE-PYG '!D78</f>
        <v>-126408</v>
      </c>
      <c r="E92" s="140">
        <f>'BALANCE-PYG '!E78</f>
        <v>-128676</v>
      </c>
      <c r="F92" s="140">
        <f>'BALANCE-PYG '!F78</f>
        <v>-126416</v>
      </c>
    </row>
    <row r="93" spans="1:6" s="11" customFormat="1" x14ac:dyDescent="0.2">
      <c r="A93" s="10" t="s">
        <v>57</v>
      </c>
      <c r="B93" s="140">
        <f>'BALANCE-PYG '!B79</f>
        <v>-103035</v>
      </c>
      <c r="C93" s="140">
        <f>'BALANCE-PYG '!C79</f>
        <v>-94677</v>
      </c>
      <c r="D93" s="140">
        <f>'BALANCE-PYG '!D79</f>
        <v>-95280</v>
      </c>
      <c r="E93" s="140">
        <f>'BALANCE-PYG '!E79</f>
        <v>-95210</v>
      </c>
      <c r="F93" s="140">
        <f>'BALANCE-PYG '!F79</f>
        <v>-92868</v>
      </c>
    </row>
    <row r="94" spans="1:6" s="11" customFormat="1" x14ac:dyDescent="0.2">
      <c r="A94" s="10" t="s">
        <v>163</v>
      </c>
      <c r="B94" s="140">
        <f>'BALANCE-PYG '!B80</f>
        <v>-21971</v>
      </c>
      <c r="C94" s="140">
        <f>'BALANCE-PYG '!C80</f>
        <v>-22177</v>
      </c>
      <c r="D94" s="140">
        <f>'BALANCE-PYG '!D80</f>
        <v>-22844</v>
      </c>
      <c r="E94" s="140">
        <f>'BALANCE-PYG '!E80</f>
        <v>-22372</v>
      </c>
      <c r="F94" s="140">
        <f>'BALANCE-PYG '!F80</f>
        <v>-20280</v>
      </c>
    </row>
    <row r="95" spans="1:6" s="11" customFormat="1" x14ac:dyDescent="0.2">
      <c r="A95" s="10"/>
      <c r="B95" s="40"/>
      <c r="C95" s="40"/>
      <c r="D95" s="40"/>
      <c r="E95" s="40"/>
      <c r="F95" s="40"/>
    </row>
    <row r="96" spans="1:6" s="88" customFormat="1" x14ac:dyDescent="0.2">
      <c r="A96" s="5" t="s">
        <v>146</v>
      </c>
      <c r="B96" s="142">
        <f>B90+B92+B93+B94</f>
        <v>11945</v>
      </c>
      <c r="C96" s="142">
        <f>C90+C92+C93+C94</f>
        <v>8593</v>
      </c>
      <c r="D96" s="142">
        <f>D90+D92+D93+D94</f>
        <v>3789</v>
      </c>
      <c r="E96" s="142">
        <f>E90+E92+E93+E94</f>
        <v>4307</v>
      </c>
      <c r="F96" s="142">
        <f>F90+F92+F93+F94</f>
        <v>2279</v>
      </c>
    </row>
    <row r="97" spans="1:9" s="11" customFormat="1" x14ac:dyDescent="0.2">
      <c r="A97" s="10"/>
      <c r="B97" s="40"/>
      <c r="C97" s="40"/>
      <c r="D97" s="40"/>
      <c r="E97" s="40"/>
      <c r="F97" s="40"/>
    </row>
    <row r="98" spans="1:9" s="20" customFormat="1" x14ac:dyDescent="0.2">
      <c r="A98" s="19" t="s">
        <v>55</v>
      </c>
      <c r="B98" s="132">
        <f>'BALANCE-PYG '!B77</f>
        <v>18604</v>
      </c>
      <c r="C98" s="132">
        <f>'BALANCE-PYG '!C77</f>
        <v>14330</v>
      </c>
      <c r="D98" s="132">
        <f>'BALANCE-PYG '!D77</f>
        <v>14894</v>
      </c>
      <c r="E98" s="132">
        <f>'BALANCE-PYG '!E77</f>
        <v>15890</v>
      </c>
      <c r="F98" s="132">
        <f>'BALANCE-PYG '!F77</f>
        <v>15932</v>
      </c>
      <c r="I98" s="132"/>
    </row>
    <row r="99" spans="1:9" s="20" customFormat="1" x14ac:dyDescent="0.2">
      <c r="A99" s="19" t="s">
        <v>53</v>
      </c>
      <c r="B99" s="132">
        <f>'BALANCE-PYG '!B75</f>
        <v>550</v>
      </c>
      <c r="C99" s="132">
        <f>'BALANCE-PYG '!C75</f>
        <v>667</v>
      </c>
      <c r="D99" s="132">
        <f>'BALANCE-PYG '!D75</f>
        <v>626</v>
      </c>
      <c r="E99" s="132">
        <f>'BALANCE-PYG '!E75</f>
        <v>540</v>
      </c>
      <c r="F99" s="132">
        <f>'BALANCE-PYG '!F75</f>
        <v>246</v>
      </c>
    </row>
    <row r="100" spans="1:9" s="20" customFormat="1" ht="19.5" x14ac:dyDescent="0.2">
      <c r="A100" s="19" t="s">
        <v>165</v>
      </c>
      <c r="B100" s="132">
        <f>'BALANCE-PYG '!B81</f>
        <v>234</v>
      </c>
      <c r="C100" s="132">
        <f>'BALANCE-PYG '!C81</f>
        <v>187</v>
      </c>
      <c r="D100" s="132">
        <f>'BALANCE-PYG '!D81</f>
        <v>137</v>
      </c>
      <c r="E100" s="132">
        <f>'BALANCE-PYG '!E81</f>
        <v>140</v>
      </c>
      <c r="F100" s="132">
        <f>'BALANCE-PYG '!F81</f>
        <v>99</v>
      </c>
    </row>
    <row r="101" spans="1:9" s="20" customFormat="1" x14ac:dyDescent="0.2">
      <c r="A101" s="19" t="s">
        <v>166</v>
      </c>
      <c r="B101" s="132">
        <f>'BALANCE-PYG '!B82</f>
        <v>20</v>
      </c>
      <c r="C101" s="132">
        <f>'BALANCE-PYG '!C82</f>
        <v>175</v>
      </c>
      <c r="D101" s="132">
        <f>'BALANCE-PYG '!D82</f>
        <v>5</v>
      </c>
      <c r="E101" s="132">
        <f>'BALANCE-PYG '!E82</f>
        <v>0</v>
      </c>
      <c r="F101" s="132">
        <f>'BALANCE-PYG '!F82</f>
        <v>84</v>
      </c>
    </row>
    <row r="102" spans="1:9" s="20" customFormat="1" x14ac:dyDescent="0.2">
      <c r="A102" s="19" t="s">
        <v>167</v>
      </c>
      <c r="B102" s="132">
        <f>'BALANCE-PYG '!B83</f>
        <v>2807</v>
      </c>
      <c r="C102" s="132">
        <f>'BALANCE-PYG '!C83</f>
        <v>5585</v>
      </c>
      <c r="D102" s="132">
        <f>'BALANCE-PYG '!D83</f>
        <v>1240</v>
      </c>
      <c r="E102" s="132">
        <f>'BALANCE-PYG '!E83</f>
        <v>2816</v>
      </c>
      <c r="F102" s="132">
        <f>'BALANCE-PYG '!F83</f>
        <v>4152</v>
      </c>
    </row>
    <row r="103" spans="1:9" s="12" customFormat="1" x14ac:dyDescent="0.2">
      <c r="A103" s="8"/>
      <c r="B103" s="42"/>
      <c r="C103" s="42"/>
      <c r="D103" s="42"/>
      <c r="E103" s="42"/>
      <c r="F103" s="42"/>
      <c r="G103" s="145"/>
    </row>
    <row r="104" spans="1:9" s="22" customFormat="1" x14ac:dyDescent="0.2">
      <c r="A104" s="5" t="s">
        <v>154</v>
      </c>
      <c r="B104" s="142">
        <f>B96+B98+B99+B100+B101+B102</f>
        <v>34160</v>
      </c>
      <c r="C104" s="142">
        <f>C96+C98+C99+C100+C101+C102</f>
        <v>29537</v>
      </c>
      <c r="D104" s="142">
        <f>D96+D98+D99+D100+D101+D102</f>
        <v>20691</v>
      </c>
      <c r="E104" s="142">
        <f>E96+E98+E99+E100+E101+E102</f>
        <v>23693</v>
      </c>
      <c r="F104" s="142">
        <f>F96+F98+F99+F100+F101+F102</f>
        <v>22792</v>
      </c>
    </row>
    <row r="105" spans="1:9" s="22" customFormat="1" x14ac:dyDescent="0.2">
      <c r="A105" s="5"/>
      <c r="B105" s="43"/>
      <c r="C105" s="43"/>
      <c r="D105" s="43"/>
      <c r="E105" s="43"/>
      <c r="F105" s="43"/>
    </row>
    <row r="106" spans="1:9" s="11" customFormat="1" x14ac:dyDescent="0.2">
      <c r="A106" s="10" t="s">
        <v>62</v>
      </c>
      <c r="B106" s="140">
        <f>'BALANCE-PYG '!B85</f>
        <v>4762</v>
      </c>
      <c r="C106" s="140">
        <f>'BALANCE-PYG '!C85</f>
        <v>3830</v>
      </c>
      <c r="D106" s="140">
        <f>'BALANCE-PYG '!D85</f>
        <v>2341</v>
      </c>
      <c r="E106" s="140">
        <f>'BALANCE-PYG '!E85</f>
        <v>2535</v>
      </c>
      <c r="F106" s="140">
        <f>'BALANCE-PYG '!F85</f>
        <v>2708</v>
      </c>
    </row>
    <row r="107" spans="1:9" s="11" customFormat="1" x14ac:dyDescent="0.2">
      <c r="A107" s="10" t="s">
        <v>63</v>
      </c>
      <c r="B107" s="140">
        <f>'BALANCE-PYG '!B86</f>
        <v>-15708</v>
      </c>
      <c r="C107" s="140">
        <f>'BALANCE-PYG '!C86</f>
        <v>-14076</v>
      </c>
      <c r="D107" s="140">
        <f>'BALANCE-PYG '!D86</f>
        <v>-10704</v>
      </c>
      <c r="E107" s="140">
        <f>'BALANCE-PYG '!E86</f>
        <v>-10216</v>
      </c>
      <c r="F107" s="140">
        <f>'BALANCE-PYG '!F86</f>
        <v>-10386</v>
      </c>
    </row>
    <row r="108" spans="1:9" s="11" customFormat="1" x14ac:dyDescent="0.2">
      <c r="A108" s="10" t="s">
        <v>145</v>
      </c>
      <c r="B108" s="140">
        <f>SUM(B109:B111)</f>
        <v>-609</v>
      </c>
      <c r="C108" s="140">
        <f>SUM(C109:C111)</f>
        <v>-4808</v>
      </c>
      <c r="D108" s="140">
        <f>SUM(D109:D111)</f>
        <v>-2889</v>
      </c>
      <c r="E108" s="140">
        <f>SUM(E109:E111)</f>
        <v>-2136</v>
      </c>
      <c r="F108" s="140">
        <f>SUM(F109:F111)</f>
        <v>688</v>
      </c>
    </row>
    <row r="109" spans="1:9" s="20" customFormat="1" x14ac:dyDescent="0.2">
      <c r="A109" s="19" t="s">
        <v>168</v>
      </c>
      <c r="B109" s="132">
        <f>'BALANCE-PYG '!B87</f>
        <v>-675</v>
      </c>
      <c r="C109" s="132">
        <f>'BALANCE-PYG '!C87</f>
        <v>-617</v>
      </c>
      <c r="D109" s="132">
        <f>'BALANCE-PYG '!D87</f>
        <v>-575</v>
      </c>
      <c r="E109" s="132">
        <f>'BALANCE-PYG '!E87</f>
        <v>-751</v>
      </c>
      <c r="F109" s="132">
        <f>'BALANCE-PYG '!F87</f>
        <v>-413</v>
      </c>
    </row>
    <row r="110" spans="1:9" s="20" customFormat="1" x14ac:dyDescent="0.2">
      <c r="A110" s="19" t="s">
        <v>169</v>
      </c>
      <c r="B110" s="132">
        <f>'BALANCE-PYG '!B88</f>
        <v>15</v>
      </c>
      <c r="C110" s="132">
        <f>'BALANCE-PYG '!C88</f>
        <v>-2076</v>
      </c>
      <c r="D110" s="132">
        <f>'BALANCE-PYG '!D88</f>
        <v>-2077</v>
      </c>
      <c r="E110" s="132">
        <f>'BALANCE-PYG '!E88</f>
        <v>-902</v>
      </c>
      <c r="F110" s="132">
        <f>'BALANCE-PYG '!F88</f>
        <v>1284</v>
      </c>
    </row>
    <row r="111" spans="1:9" s="20" customFormat="1" ht="19.5" x14ac:dyDescent="0.2">
      <c r="A111" s="19" t="s">
        <v>170</v>
      </c>
      <c r="B111" s="132">
        <f>'BALANCE-PYG '!B89</f>
        <v>51</v>
      </c>
      <c r="C111" s="132">
        <f>'BALANCE-PYG '!C89</f>
        <v>-2115</v>
      </c>
      <c r="D111" s="132">
        <f>'BALANCE-PYG '!D89</f>
        <v>-237</v>
      </c>
      <c r="E111" s="132">
        <f>'BALANCE-PYG '!E89</f>
        <v>-483</v>
      </c>
      <c r="F111" s="132">
        <f>'BALANCE-PYG '!F89</f>
        <v>-183</v>
      </c>
    </row>
    <row r="112" spans="1:9" s="22" customFormat="1" x14ac:dyDescent="0.2">
      <c r="B112" s="43"/>
      <c r="C112" s="43"/>
      <c r="D112" s="43"/>
      <c r="E112" s="43"/>
      <c r="F112" s="43"/>
    </row>
    <row r="113" spans="1:7" s="22" customFormat="1" x14ac:dyDescent="0.2">
      <c r="A113" s="5" t="s">
        <v>73</v>
      </c>
      <c r="B113" s="136">
        <f>B106+B104+B107+B108</f>
        <v>22605</v>
      </c>
      <c r="C113" s="136">
        <f>C106+C104+C107+C108</f>
        <v>14483</v>
      </c>
      <c r="D113" s="136">
        <f>D106+D104+D107+D108</f>
        <v>9439</v>
      </c>
      <c r="E113" s="136">
        <f>E106+E104+E107+E108</f>
        <v>13876</v>
      </c>
      <c r="F113" s="136">
        <f>F106+F104+F107+F108</f>
        <v>15802</v>
      </c>
    </row>
    <row r="114" spans="1:7" x14ac:dyDescent="0.2">
      <c r="B114" s="42"/>
      <c r="C114" s="42"/>
      <c r="D114" s="42"/>
      <c r="E114" s="42"/>
      <c r="F114" s="42"/>
    </row>
    <row r="115" spans="1:7" s="11" customFormat="1" x14ac:dyDescent="0.2">
      <c r="A115" s="10" t="s">
        <v>67</v>
      </c>
      <c r="B115" s="40">
        <f>'BALANCE-PYG '!B94</f>
        <v>-3061</v>
      </c>
      <c r="C115" s="40">
        <f>'BALANCE-PYG '!C94</f>
        <v>-2815</v>
      </c>
      <c r="D115" s="40">
        <f>'BALANCE-PYG '!D94</f>
        <v>-2512</v>
      </c>
      <c r="E115" s="40">
        <f>'BALANCE-PYG '!E94</f>
        <v>-2551</v>
      </c>
      <c r="F115" s="40">
        <f>'BALANCE-PYG '!F94</f>
        <v>-2540</v>
      </c>
    </row>
    <row r="116" spans="1:7" x14ac:dyDescent="0.2">
      <c r="A116" s="8"/>
      <c r="B116" s="42"/>
      <c r="C116" s="42"/>
      <c r="D116" s="42"/>
      <c r="E116" s="42"/>
      <c r="F116" s="42"/>
    </row>
    <row r="117" spans="1:7" s="22" customFormat="1" x14ac:dyDescent="0.2">
      <c r="A117" s="5" t="s">
        <v>164</v>
      </c>
      <c r="B117" s="136">
        <f>B113+B115</f>
        <v>19544</v>
      </c>
      <c r="C117" s="136">
        <f>C113+C115</f>
        <v>11668</v>
      </c>
      <c r="D117" s="136">
        <f>D113+D115</f>
        <v>6927</v>
      </c>
      <c r="E117" s="136">
        <f>E113+E115</f>
        <v>11325</v>
      </c>
      <c r="F117" s="136">
        <f>F113+F115</f>
        <v>13262</v>
      </c>
    </row>
    <row r="118" spans="1:7" x14ac:dyDescent="0.2">
      <c r="B118" s="45"/>
      <c r="C118" s="45"/>
      <c r="D118" s="45"/>
      <c r="E118" s="45"/>
      <c r="F118" s="45"/>
    </row>
    <row r="119" spans="1:7" s="81" customFormat="1" ht="12.75" customHeight="1" x14ac:dyDescent="0.2">
      <c r="A119" s="153" t="s">
        <v>162</v>
      </c>
      <c r="B119" s="154">
        <f>B117-B94-B100-B101-B102-B109-B110-B111</f>
        <v>39063</v>
      </c>
      <c r="C119" s="154">
        <f>C117-C94-C100-C101-C102-C109-C110-C111</f>
        <v>32706</v>
      </c>
      <c r="D119" s="154">
        <f>D117-D94-D100-D101-D102-D109-D110-D111</f>
        <v>31278</v>
      </c>
      <c r="E119" s="154">
        <f>E117-E94-E100-E101-E102-E109-E110-E111</f>
        <v>32877</v>
      </c>
      <c r="F119" s="154">
        <f>F117-F94-F100-F101-F102-F109-F110-F111</f>
        <v>28519</v>
      </c>
      <c r="G119" s="82"/>
    </row>
    <row r="120" spans="1:7" x14ac:dyDescent="0.2">
      <c r="A120" s="173" t="s">
        <v>171</v>
      </c>
      <c r="B120" s="172" t="s">
        <v>161</v>
      </c>
      <c r="C120" s="172"/>
      <c r="D120" s="172"/>
      <c r="E120" s="172"/>
      <c r="F120" s="172"/>
    </row>
    <row r="121" spans="1:7" x14ac:dyDescent="0.2">
      <c r="A121" s="173"/>
      <c r="B121" s="172"/>
      <c r="C121" s="172"/>
      <c r="D121" s="172"/>
      <c r="E121" s="172"/>
      <c r="F121" s="172"/>
    </row>
    <row r="122" spans="1:7" x14ac:dyDescent="0.2">
      <c r="A122" s="152"/>
      <c r="B122" s="146"/>
    </row>
    <row r="123" spans="1:7" x14ac:dyDescent="0.2">
      <c r="A123" s="152"/>
    </row>
  </sheetData>
  <mergeCells count="4">
    <mergeCell ref="B81:F81"/>
    <mergeCell ref="B2:F2"/>
    <mergeCell ref="B120:F121"/>
    <mergeCell ref="A120:A1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zoomScale="136" workbookViewId="0">
      <selection activeCell="D128" sqref="D128"/>
    </sheetView>
  </sheetViews>
  <sheetFormatPr baseColWidth="10" defaultRowHeight="11.45" customHeight="1" x14ac:dyDescent="0.2"/>
  <cols>
    <col min="1" max="1" width="43" style="3" customWidth="1"/>
    <col min="2" max="16384" width="11.42578125" style="3"/>
  </cols>
  <sheetData>
    <row r="1" spans="1:7" ht="12.75" customHeight="1" x14ac:dyDescent="0.2">
      <c r="A1" s="94"/>
      <c r="B1" s="94"/>
      <c r="C1" s="94"/>
      <c r="D1" s="94"/>
      <c r="E1" s="94"/>
      <c r="F1" s="94"/>
      <c r="G1" s="94"/>
    </row>
    <row r="2" spans="1:7" ht="12.75" customHeight="1" x14ac:dyDescent="0.2">
      <c r="A2" s="93"/>
      <c r="B2" s="93" t="s">
        <v>151</v>
      </c>
      <c r="C2" s="93"/>
      <c r="D2" s="93"/>
      <c r="E2" s="93"/>
      <c r="F2" s="93"/>
      <c r="G2" s="93"/>
    </row>
    <row r="3" spans="1:7" s="4" customFormat="1" ht="12.75" customHeight="1" x14ac:dyDescent="0.2">
      <c r="A3" s="156" t="s">
        <v>172</v>
      </c>
      <c r="B3" s="115">
        <v>910</v>
      </c>
      <c r="C3" s="115">
        <v>910</v>
      </c>
      <c r="D3" s="115">
        <v>910</v>
      </c>
      <c r="E3" s="115">
        <v>910</v>
      </c>
      <c r="F3" s="115">
        <v>910</v>
      </c>
      <c r="G3" s="115">
        <v>910</v>
      </c>
    </row>
    <row r="4" spans="1:7" ht="12.75" customHeight="1" x14ac:dyDescent="0.2">
      <c r="A4" s="97"/>
      <c r="B4" s="115"/>
      <c r="C4" s="115"/>
      <c r="D4" s="115"/>
      <c r="E4" s="115"/>
      <c r="F4" s="115"/>
      <c r="G4" s="115"/>
    </row>
    <row r="5" spans="1:7" ht="12.75" customHeight="1" x14ac:dyDescent="0.2">
      <c r="A5" s="98"/>
      <c r="B5" s="116">
        <v>2008</v>
      </c>
      <c r="C5" s="116">
        <v>2009</v>
      </c>
      <c r="D5" s="116">
        <v>2010</v>
      </c>
      <c r="E5" s="17">
        <v>2011</v>
      </c>
      <c r="F5" s="17">
        <v>2012</v>
      </c>
      <c r="G5" s="17" t="s">
        <v>157</v>
      </c>
    </row>
    <row r="6" spans="1:7" ht="12.75" customHeight="1" x14ac:dyDescent="0.2">
      <c r="B6" s="18" t="s">
        <v>113</v>
      </c>
      <c r="C6" s="18" t="s">
        <v>113</v>
      </c>
      <c r="D6" s="18" t="s">
        <v>113</v>
      </c>
      <c r="E6" s="18" t="s">
        <v>113</v>
      </c>
      <c r="F6" s="18" t="s">
        <v>113</v>
      </c>
      <c r="G6" s="18" t="s">
        <v>113</v>
      </c>
    </row>
    <row r="7" spans="1:7" ht="12.75" customHeight="1" x14ac:dyDescent="0.2">
      <c r="A7" s="5" t="s">
        <v>2</v>
      </c>
      <c r="B7" s="174" t="s">
        <v>160</v>
      </c>
      <c r="C7" s="174"/>
      <c r="D7" s="174"/>
      <c r="E7" s="174"/>
      <c r="F7" s="174"/>
      <c r="G7" s="174"/>
    </row>
    <row r="8" spans="1:7" ht="12.75" customHeight="1" x14ac:dyDescent="0.2">
      <c r="A8" s="5"/>
      <c r="B8" s="174"/>
      <c r="C8" s="174"/>
      <c r="D8" s="174"/>
      <c r="E8" s="174"/>
      <c r="F8" s="174"/>
      <c r="G8" s="174"/>
    </row>
    <row r="9" spans="1:7" s="22" customFormat="1" ht="12.75" customHeight="1" x14ac:dyDescent="0.2">
      <c r="A9" s="5" t="s">
        <v>117</v>
      </c>
      <c r="B9" s="148">
        <f>'Ordenacion Funcional '!B9/'Ordenacion Funcional '!$B$33</f>
        <v>0.83857262179548386</v>
      </c>
      <c r="C9" s="148">
        <f>'Ordenacion Funcional '!C9/'Ordenacion Funcional '!$B$33</f>
        <v>0.8218839486904248</v>
      </c>
      <c r="D9" s="148">
        <f>'Ordenacion Funcional '!D9/'Ordenacion Funcional '!$B$33</f>
        <v>0.82477935938763924</v>
      </c>
      <c r="E9" s="148">
        <f>'Ordenacion Funcional '!E9/'Ordenacion Funcional '!$B$33</f>
        <v>0.8191290279739698</v>
      </c>
      <c r="F9" s="148">
        <f>'Ordenacion Funcional '!F9/'Ordenacion Funcional '!$B$33</f>
        <v>0.79436876644309007</v>
      </c>
      <c r="G9" s="150">
        <f>('Ordenacion Funcional '!F9-'Ordenacion Funcional '!B9)/'Ordenacion Funcional '!B9</f>
        <v>-5.2713210762531396E-2</v>
      </c>
    </row>
    <row r="10" spans="1:7" s="14" customFormat="1" ht="12.75" customHeight="1" x14ac:dyDescent="0.2">
      <c r="A10" s="21" t="s">
        <v>74</v>
      </c>
      <c r="B10" s="149">
        <f>'Ordenacion Funcional '!B10/'Ordenacion Funcional '!$B$33</f>
        <v>0.4112075882150858</v>
      </c>
      <c r="C10" s="149">
        <f>'Ordenacion Funcional '!C10/'Ordenacion Funcional '!$B$33</f>
        <v>0.40894438243128889</v>
      </c>
      <c r="D10" s="149">
        <f>'Ordenacion Funcional '!D10/'Ordenacion Funcional '!$B$33</f>
        <v>0.41014403515761766</v>
      </c>
      <c r="E10" s="149">
        <f>'Ordenacion Funcional '!E10/'Ordenacion Funcional '!$B$33</f>
        <v>0.40322161087129033</v>
      </c>
      <c r="F10" s="149">
        <f>'Ordenacion Funcional '!F10/'Ordenacion Funcional '!$B$33</f>
        <v>0.39042714442040749</v>
      </c>
      <c r="G10" s="150">
        <f>('Ordenacion Funcional '!F10-'Ordenacion Funcional '!B10)/'Ordenacion Funcional '!B10</f>
        <v>-5.0535166155078075E-2</v>
      </c>
    </row>
    <row r="11" spans="1:7" s="20" customFormat="1" ht="12.75" customHeight="1" x14ac:dyDescent="0.2">
      <c r="A11" s="19" t="s">
        <v>4</v>
      </c>
      <c r="B11" s="147">
        <f>'Ordenacion Funcional '!B11/'Ordenacion Funcional '!$B$33</f>
        <v>6.0564352643022639E-3</v>
      </c>
      <c r="C11" s="147">
        <f>'Ordenacion Funcional '!C11/'Ordenacion Funcional '!$B$33</f>
        <v>5.7074054683529853E-3</v>
      </c>
      <c r="D11" s="147">
        <f>'Ordenacion Funcional '!D11/'Ordenacion Funcional '!$B$33</f>
        <v>8.2197614524029822E-3</v>
      </c>
      <c r="E11" s="147">
        <f>'Ordenacion Funcional '!E11/'Ordenacion Funcional '!$B$33</f>
        <v>9.7958834240481525E-3</v>
      </c>
      <c r="F11" s="147">
        <f>'Ordenacion Funcional '!F11/'Ordenacion Funcional '!$B$33</f>
        <v>9.2822169318963841E-3</v>
      </c>
      <c r="G11" s="150">
        <f>('Ordenacion Funcional '!F11-'Ordenacion Funcional '!B11)/'Ordenacion Funcional '!B11</f>
        <v>0.53262051467923166</v>
      </c>
    </row>
    <row r="12" spans="1:7" s="20" customFormat="1" ht="12.75" customHeight="1" x14ac:dyDescent="0.2">
      <c r="A12" s="19" t="s">
        <v>5</v>
      </c>
      <c r="B12" s="147">
        <f>'Ordenacion Funcional '!B12/'Ordenacion Funcional '!$B$33</f>
        <v>0.40141938783686038</v>
      </c>
      <c r="C12" s="147">
        <f>'Ordenacion Funcional '!C12/'Ordenacion Funcional '!$B$33</f>
        <v>0.39826165600369662</v>
      </c>
      <c r="D12" s="147">
        <f>'Ordenacion Funcional '!D12/'Ordenacion Funcional '!$B$33</f>
        <v>0.39587661906470989</v>
      </c>
      <c r="E12" s="147">
        <f>'Ordenacion Funcional '!E12/'Ordenacion Funcional '!$B$33</f>
        <v>0.38667891563686413</v>
      </c>
      <c r="F12" s="147">
        <f>'Ordenacion Funcional '!F12/'Ordenacion Funcional '!$B$33</f>
        <v>0.37329944012547511</v>
      </c>
      <c r="G12" s="150">
        <f>('Ordenacion Funcional '!F12-'Ordenacion Funcional '!B12)/'Ordenacion Funcional '!B12</f>
        <v>-7.0051294390427968E-2</v>
      </c>
    </row>
    <row r="13" spans="1:7" s="20" customFormat="1" ht="12.75" customHeight="1" x14ac:dyDescent="0.2">
      <c r="A13" s="19" t="s">
        <v>9</v>
      </c>
      <c r="B13" s="147">
        <f>'Ordenacion Funcional '!B13/'Ordenacion Funcional '!$B$33</f>
        <v>3.7317651139231059E-3</v>
      </c>
      <c r="C13" s="147">
        <f>'Ordenacion Funcional '!C13/'Ordenacion Funcional '!$B$33</f>
        <v>4.9753209592392472E-3</v>
      </c>
      <c r="D13" s="147">
        <f>'Ordenacion Funcional '!D13/'Ordenacion Funcional '!$B$33</f>
        <v>6.047654640504798E-3</v>
      </c>
      <c r="E13" s="147">
        <f>'Ordenacion Funcional '!E13/'Ordenacion Funcional '!$B$33</f>
        <v>6.7468118103780391E-3</v>
      </c>
      <c r="F13" s="147">
        <f>'Ordenacion Funcional '!F13/'Ordenacion Funcional '!$B$33</f>
        <v>7.8454873630359884E-3</v>
      </c>
      <c r="G13" s="150">
        <f>('Ordenacion Funcional '!F13-'Ordenacion Funcional '!B13)/'Ordenacion Funcional '!B13</f>
        <v>1.1023529411764705</v>
      </c>
    </row>
    <row r="14" spans="1:7" s="14" customFormat="1" ht="12.75" customHeight="1" x14ac:dyDescent="0.2">
      <c r="A14" s="21" t="s">
        <v>75</v>
      </c>
      <c r="B14" s="149">
        <f>'Ordenacion Funcional '!B14/'Ordenacion Funcional '!$B$33</f>
        <v>0.42736503358039812</v>
      </c>
      <c r="C14" s="149">
        <f>'Ordenacion Funcional '!C14/'Ordenacion Funcional '!$B$33</f>
        <v>0.41293956625913597</v>
      </c>
      <c r="D14" s="149">
        <f>'Ordenacion Funcional '!D14/'Ordenacion Funcional '!$B$33</f>
        <v>0.41463532423002158</v>
      </c>
      <c r="E14" s="149">
        <f>'Ordenacion Funcional '!E14/'Ordenacion Funcional '!$B$33</f>
        <v>0.41590741710267953</v>
      </c>
      <c r="F14" s="149">
        <f>'Ordenacion Funcional '!F14/'Ordenacion Funcional '!$B$33</f>
        <v>0.40394162202268252</v>
      </c>
      <c r="G14" s="150">
        <f>('Ordenacion Funcional '!F14-'Ordenacion Funcional '!B14)/'Ordenacion Funcional '!B14</f>
        <v>-5.4808909754450123E-2</v>
      </c>
    </row>
    <row r="15" spans="1:7" s="14" customFormat="1" ht="12.75" customHeight="1" x14ac:dyDescent="0.2">
      <c r="A15" s="21" t="s">
        <v>131</v>
      </c>
      <c r="B15" s="149">
        <f>'Ordenacion Funcional '!B15/'Ordenacion Funcional '!$B$33</f>
        <v>0.34650426902953252</v>
      </c>
      <c r="C15" s="149">
        <f>'Ordenacion Funcional '!C15/'Ordenacion Funcional '!$B$33</f>
        <v>0.33220831590928296</v>
      </c>
      <c r="D15" s="149">
        <f>'Ordenacion Funcional '!D15/'Ordenacion Funcional '!$B$33</f>
        <v>0.33433761718016852</v>
      </c>
      <c r="E15" s="149">
        <f>'Ordenacion Funcional '!E15/'Ordenacion Funcional '!$B$33</f>
        <v>0.33176818714143502</v>
      </c>
      <c r="F15" s="149">
        <f>'Ordenacion Funcional '!F15/'Ordenacion Funcional '!$B$33</f>
        <v>0.32044337759865305</v>
      </c>
      <c r="G15" s="150">
        <f>('Ordenacion Funcional '!F15-'Ordenacion Funcional '!B15)/'Ordenacion Funcional '!B15</f>
        <v>-7.5210881250811684E-2</v>
      </c>
    </row>
    <row r="16" spans="1:7" s="20" customFormat="1" ht="12.75" customHeight="1" x14ac:dyDescent="0.2">
      <c r="A16" s="19" t="s">
        <v>11</v>
      </c>
      <c r="B16" s="147">
        <f>'Ordenacion Funcional '!B16/'Ordenacion Funcional '!$B$33</f>
        <v>0.22971319189943551</v>
      </c>
      <c r="C16" s="147">
        <f>'Ordenacion Funcional '!C16/'Ordenacion Funcional '!$B$33</f>
        <v>0.22138477022753889</v>
      </c>
      <c r="D16" s="147">
        <f>'Ordenacion Funcional '!D16/'Ordenacion Funcional '!$B$33</f>
        <v>0.22704827257690455</v>
      </c>
      <c r="E16" s="147">
        <f>'Ordenacion Funcional '!E16/'Ordenacion Funcional '!$B$33</f>
        <v>0.22882744647386613</v>
      </c>
      <c r="F16" s="147">
        <f>'Ordenacion Funcional '!F16/'Ordenacion Funcional '!$B$33</f>
        <v>0.2245326238589305</v>
      </c>
      <c r="G16" s="150">
        <f>('Ordenacion Funcional '!F16-'Ordenacion Funcional '!B16)/'Ordenacion Funcional '!B16</f>
        <v>-2.2552331442823627E-2</v>
      </c>
    </row>
    <row r="17" spans="1:7" s="20" customFormat="1" ht="12.75" customHeight="1" x14ac:dyDescent="0.2">
      <c r="A17" s="19" t="s">
        <v>135</v>
      </c>
      <c r="B17" s="147">
        <f>'Ordenacion Funcional '!B17/'Ordenacion Funcional '!$B$33</f>
        <v>9.6054536454406064E-2</v>
      </c>
      <c r="C17" s="147">
        <f>'Ordenacion Funcional '!C17/'Ordenacion Funcional '!$B$33</f>
        <v>9.1362390612635097E-2</v>
      </c>
      <c r="D17" s="147">
        <f>'Ordenacion Funcional '!D17/'Ordenacion Funcional '!$B$33</f>
        <v>9.0093590473901239E-2</v>
      </c>
      <c r="E17" s="147">
        <f>'Ordenacion Funcional '!E17/'Ordenacion Funcional '!$B$33</f>
        <v>8.5583642575927696E-2</v>
      </c>
      <c r="F17" s="147">
        <f>'Ordenacion Funcional '!F17/'Ordenacion Funcional '!$B$33</f>
        <v>7.700716828175265E-2</v>
      </c>
      <c r="G17" s="150">
        <f>('Ordenacion Funcional '!F17-'Ordenacion Funcional '!B17)/'Ordenacion Funcional '!B17</f>
        <v>-0.19829743472547565</v>
      </c>
    </row>
    <row r="18" spans="1:7" s="20" customFormat="1" ht="12.75" customHeight="1" x14ac:dyDescent="0.2">
      <c r="A18" s="19" t="s">
        <v>136</v>
      </c>
      <c r="B18" s="147">
        <f>'Ordenacion Funcional '!B18/'Ordenacion Funcional '!$B$33</f>
        <v>2.0736540675690952E-2</v>
      </c>
      <c r="C18" s="147">
        <f>'Ordenacion Funcional '!C18/'Ordenacion Funcional '!$B$33</f>
        <v>1.9461155069108997E-2</v>
      </c>
      <c r="D18" s="147">
        <f>'Ordenacion Funcional '!D18/'Ordenacion Funcional '!$B$33</f>
        <v>1.7195754129362736E-2</v>
      </c>
      <c r="E18" s="147">
        <f>'Ordenacion Funcional '!E18/'Ordenacion Funcional '!$B$33</f>
        <v>1.7357098091641175E-2</v>
      </c>
      <c r="F18" s="147">
        <f>'Ordenacion Funcional '!F18/'Ordenacion Funcional '!$B$33</f>
        <v>1.8903585457969899E-2</v>
      </c>
      <c r="G18" s="150">
        <f>('Ordenacion Funcional '!F18-'Ordenacion Funcional '!B18)/'Ordenacion Funcional '!B18</f>
        <v>-8.8392526332504107E-2</v>
      </c>
    </row>
    <row r="19" spans="1:7" s="14" customFormat="1" ht="12.75" customHeight="1" x14ac:dyDescent="0.2">
      <c r="A19" s="21" t="s">
        <v>132</v>
      </c>
      <c r="B19" s="149">
        <f>'Ordenacion Funcional '!B19/'Ordenacion Funcional '!$B$33</f>
        <v>8.0860764550865605E-2</v>
      </c>
      <c r="C19" s="149">
        <f>'Ordenacion Funcional '!C19/'Ordenacion Funcional '!$B$33</f>
        <v>8.0731250349852984E-2</v>
      </c>
      <c r="D19" s="149">
        <f>'Ordenacion Funcional '!D19/'Ordenacion Funcional '!$B$33</f>
        <v>8.029770704985309E-2</v>
      </c>
      <c r="E19" s="149">
        <f>'Ordenacion Funcional '!E19/'Ordenacion Funcional '!$B$33</f>
        <v>8.4139229961244524E-2</v>
      </c>
      <c r="F19" s="149">
        <f>'Ordenacion Funcional '!F19/'Ordenacion Funcional '!$B$33</f>
        <v>8.3498244424029491E-2</v>
      </c>
      <c r="G19" s="150">
        <f>('Ordenacion Funcional '!F19-'Ordenacion Funcional '!B19)/'Ordenacion Funcional '!B19</f>
        <v>3.2617548050819851E-2</v>
      </c>
    </row>
    <row r="20" spans="1:7" s="20" customFormat="1" ht="12.75" customHeight="1" x14ac:dyDescent="0.2">
      <c r="A20" s="19" t="s">
        <v>19</v>
      </c>
      <c r="B20" s="147">
        <f>'Ordenacion Funcional '!B20/'Ordenacion Funcional '!$B$33</f>
        <v>8.0860764550865605E-2</v>
      </c>
      <c r="C20" s="147">
        <f>'Ordenacion Funcional '!C20/'Ordenacion Funcional '!$B$33</f>
        <v>8.0731250349852984E-2</v>
      </c>
      <c r="D20" s="147">
        <f>'Ordenacion Funcional '!D20/'Ordenacion Funcional '!$B$33</f>
        <v>8.029770704985309E-2</v>
      </c>
      <c r="E20" s="147">
        <f>'Ordenacion Funcional '!E20/'Ordenacion Funcional '!$B$33</f>
        <v>8.4139229961244524E-2</v>
      </c>
      <c r="F20" s="147">
        <f>'Ordenacion Funcional '!F20/'Ordenacion Funcional '!$B$33</f>
        <v>8.3498244424029491E-2</v>
      </c>
      <c r="G20" s="150">
        <f>('Ordenacion Funcional '!F20-'Ordenacion Funcional '!B20)/'Ordenacion Funcional '!B20</f>
        <v>3.2617548050819851E-2</v>
      </c>
    </row>
    <row r="21" spans="1:7" ht="12.75" customHeight="1" x14ac:dyDescent="0.2">
      <c r="B21" s="44"/>
      <c r="C21" s="44"/>
      <c r="D21" s="44"/>
      <c r="E21" s="44"/>
      <c r="F21" s="44"/>
      <c r="G21" s="44"/>
    </row>
    <row r="22" spans="1:7" s="20" customFormat="1" ht="12.75" customHeight="1" x14ac:dyDescent="0.2">
      <c r="A22" s="19"/>
      <c r="B22" s="44"/>
      <c r="C22" s="44"/>
      <c r="D22" s="44"/>
      <c r="E22" s="44"/>
      <c r="F22" s="44"/>
      <c r="G22" s="44"/>
    </row>
    <row r="23" spans="1:7" s="22" customFormat="1" ht="12.75" customHeight="1" x14ac:dyDescent="0.2">
      <c r="A23" s="5" t="s">
        <v>118</v>
      </c>
      <c r="B23" s="148">
        <f>'Ordenacion Funcional '!B23/'Ordenacion Funcional '!$B$33</f>
        <v>0.16142737820451608</v>
      </c>
      <c r="C23" s="148">
        <f>'Ordenacion Funcional '!C23/'Ordenacion Funcional '!$B$33</f>
        <v>0.17601089675413265</v>
      </c>
      <c r="D23" s="148">
        <f>'Ordenacion Funcional '!D23/'Ordenacion Funcional '!$B$33</f>
        <v>0.188817436562737</v>
      </c>
      <c r="E23" s="148">
        <f>'Ordenacion Funcional '!E23/'Ordenacion Funcional '!$B$33</f>
        <v>0.1935534855234953</v>
      </c>
      <c r="F23" s="148">
        <f>'Ordenacion Funcional '!F23/'Ordenacion Funcional '!$B$33</f>
        <v>0.20794053761564357</v>
      </c>
      <c r="G23" s="150">
        <f>('Ordenacion Funcional '!F23-'Ordenacion Funcional '!B23)/'Ordenacion Funcional '!B23</f>
        <v>0.28813674562811065</v>
      </c>
    </row>
    <row r="24" spans="1:7" s="14" customFormat="1" ht="12.75" customHeight="1" x14ac:dyDescent="0.2">
      <c r="A24" s="21" t="s">
        <v>86</v>
      </c>
      <c r="B24" s="149">
        <f>'Ordenacion Funcional '!B24/'Ordenacion Funcional '!$B$33</f>
        <v>0.10468479206934059</v>
      </c>
      <c r="C24" s="149">
        <f>'Ordenacion Funcional '!C24/'Ordenacion Funcional '!$B$33</f>
        <v>0.11775914090376766</v>
      </c>
      <c r="D24" s="149">
        <f>'Ordenacion Funcional '!D24/'Ordenacion Funcional '!$B$33</f>
        <v>0.1252731597184493</v>
      </c>
      <c r="E24" s="149">
        <f>'Ordenacion Funcional '!E24/'Ordenacion Funcional '!$B$33</f>
        <v>0.12723892187110702</v>
      </c>
      <c r="F24" s="149">
        <f>'Ordenacion Funcional '!F24/'Ordenacion Funcional '!$B$33</f>
        <v>0.13535441341591509</v>
      </c>
      <c r="G24" s="150">
        <f>('Ordenacion Funcional '!F24-'Ordenacion Funcional '!B24)/'Ordenacion Funcional '!B24</f>
        <v>0.29297112541676279</v>
      </c>
    </row>
    <row r="25" spans="1:7" s="20" customFormat="1" ht="12.75" customHeight="1" x14ac:dyDescent="0.2">
      <c r="A25" s="19" t="s">
        <v>6</v>
      </c>
      <c r="B25" s="147">
        <f>'Ordenacion Funcional '!B25/'Ordenacion Funcional '!$B$33</f>
        <v>5.2284224402012081E-2</v>
      </c>
      <c r="C25" s="147">
        <f>'Ordenacion Funcional '!C25/'Ordenacion Funcional '!$B$33</f>
        <v>6.6403467468337612E-2</v>
      </c>
      <c r="D25" s="147">
        <f>'Ordenacion Funcional '!D25/'Ordenacion Funcional '!$B$33</f>
        <v>7.2019773964791894E-2</v>
      </c>
      <c r="E25" s="147">
        <f>'Ordenacion Funcional '!E25/'Ordenacion Funcional '!$B$33</f>
        <v>7.1356836868083195E-2</v>
      </c>
      <c r="F25" s="147">
        <f>'Ordenacion Funcional '!F25/'Ordenacion Funcional '!$B$33</f>
        <v>7.0387675516437875E-2</v>
      </c>
      <c r="G25" s="150">
        <f>('Ordenacion Funcional '!F25-'Ordenacion Funcional '!B25)/'Ordenacion Funcional '!B25</f>
        <v>0.3462507347384331</v>
      </c>
    </row>
    <row r="26" spans="1:7" s="20" customFormat="1" ht="12.75" customHeight="1" x14ac:dyDescent="0.2">
      <c r="A26" s="19" t="s">
        <v>7</v>
      </c>
      <c r="B26" s="147">
        <f>'Ordenacion Funcional '!B26/'Ordenacion Funcional '!$B$33</f>
        <v>7.0135232582260723E-3</v>
      </c>
      <c r="C26" s="147">
        <f>'Ordenacion Funcional '!C26/'Ordenacion Funcional '!$B$33</f>
        <v>5.8874082562010415E-3</v>
      </c>
      <c r="D26" s="147">
        <f>'Ordenacion Funcional '!D26/'Ordenacion Funcional '!$B$33</f>
        <v>6.4186359959477425E-3</v>
      </c>
      <c r="E26" s="147">
        <f>'Ordenacion Funcional '!E26/'Ordenacion Funcional '!$B$33</f>
        <v>8.0441489764536602E-3</v>
      </c>
      <c r="F26" s="147">
        <f>'Ordenacion Funcional '!F26/'Ordenacion Funcional '!$B$33</f>
        <v>7.7851205744284089E-3</v>
      </c>
      <c r="G26" s="150">
        <f>('Ordenacion Funcional '!F26-'Ordenacion Funcional '!B26)/'Ordenacion Funcional '!B26</f>
        <v>0.11001564945226917</v>
      </c>
    </row>
    <row r="27" spans="1:7" s="20" customFormat="1" ht="12.75" customHeight="1" x14ac:dyDescent="0.2">
      <c r="A27" s="19" t="s">
        <v>8</v>
      </c>
      <c r="B27" s="147">
        <f>'Ordenacion Funcional '!B27/'Ordenacion Funcional '!$B$33</f>
        <v>4.5387044409102434E-2</v>
      </c>
      <c r="C27" s="147">
        <f>'Ordenacion Funcional '!C27/'Ordenacion Funcional '!$B$33</f>
        <v>4.5468265179228994E-2</v>
      </c>
      <c r="D27" s="147">
        <f>'Ordenacion Funcional '!D27/'Ordenacion Funcional '!$B$33</f>
        <v>4.6834749757709661E-2</v>
      </c>
      <c r="E27" s="147">
        <f>'Ordenacion Funcional '!E27/'Ordenacion Funcional '!$B$33</f>
        <v>4.7837936026570167E-2</v>
      </c>
      <c r="F27" s="147">
        <f>'Ordenacion Funcional '!F27/'Ordenacion Funcional '!$B$33</f>
        <v>5.7181617325048811E-2</v>
      </c>
      <c r="G27" s="150">
        <f>('Ordenacion Funcional '!F27-'Ordenacion Funcional '!B27)/'Ordenacion Funcional '!B27</f>
        <v>0.25986651189785259</v>
      </c>
    </row>
    <row r="28" spans="1:7" s="14" customFormat="1" ht="12.75" customHeight="1" x14ac:dyDescent="0.2">
      <c r="A28" s="21" t="s">
        <v>85</v>
      </c>
      <c r="B28" s="149">
        <f>'Ordenacion Funcional '!B28/'Ordenacion Funcional '!$B$33</f>
        <v>5.6742586135175507E-2</v>
      </c>
      <c r="C28" s="149">
        <f>'Ordenacion Funcional '!C28/'Ordenacion Funcional '!$B$33</f>
        <v>5.8251755850365003E-2</v>
      </c>
      <c r="D28" s="149">
        <f>'Ordenacion Funcional '!D28/'Ordenacion Funcional '!$B$33</f>
        <v>6.3544276844287706E-2</v>
      </c>
      <c r="E28" s="149">
        <f>'Ordenacion Funcional '!E28/'Ordenacion Funcional '!$B$33</f>
        <v>6.6314563652388275E-2</v>
      </c>
      <c r="F28" s="149">
        <f>'Ordenacion Funcional '!F28/'Ordenacion Funcional '!$B$33</f>
        <v>7.2586124199728458E-2</v>
      </c>
      <c r="G28" s="150">
        <f>('Ordenacion Funcional '!F28-'Ordenacion Funcional '!B28)/'Ordenacion Funcional '!B28</f>
        <v>0.27921776471043369</v>
      </c>
    </row>
    <row r="29" spans="1:7" s="20" customFormat="1" ht="12.75" customHeight="1" x14ac:dyDescent="0.2">
      <c r="A29" s="19" t="s">
        <v>16</v>
      </c>
      <c r="B29" s="147">
        <f>'Ordenacion Funcional '!B29/'Ordenacion Funcional '!$B$33</f>
        <v>3.6362758301256618E-3</v>
      </c>
      <c r="C29" s="147">
        <f>'Ordenacion Funcional '!C29/'Ordenacion Funcional '!$B$33</f>
        <v>3.1687076129105901E-3</v>
      </c>
      <c r="D29" s="147">
        <f>'Ordenacion Funcional '!D29/'Ordenacion Funcional '!$B$33</f>
        <v>4.2081139549356439E-3</v>
      </c>
      <c r="E29" s="147">
        <f>'Ordenacion Funcional '!E29/'Ordenacion Funcional '!$B$33</f>
        <v>4.3365305779735856E-3</v>
      </c>
      <c r="F29" s="147">
        <f>'Ordenacion Funcional '!F29/'Ordenacion Funcional '!$B$33</f>
        <v>7.8498776749347209E-3</v>
      </c>
      <c r="G29" s="150">
        <f>('Ordenacion Funcional '!F29-'Ordenacion Funcional '!B29)/'Ordenacion Funcional '!B29</f>
        <v>1.1587684877754301</v>
      </c>
    </row>
    <row r="30" spans="1:7" s="20" customFormat="1" ht="12.75" customHeight="1" x14ac:dyDescent="0.2">
      <c r="A30" s="19" t="s">
        <v>17</v>
      </c>
      <c r="B30" s="147">
        <f>'Ordenacion Funcional '!B30/'Ordenacion Funcional '!$B$33</f>
        <v>5.3106310305049843E-2</v>
      </c>
      <c r="C30" s="147">
        <f>'Ordenacion Funcional '!C30/'Ordenacion Funcional '!$B$33</f>
        <v>5.5027071760745561E-2</v>
      </c>
      <c r="D30" s="147">
        <f>'Ordenacion Funcional '!D30/'Ordenacion Funcional '!$B$33</f>
        <v>5.9304333128086251E-2</v>
      </c>
      <c r="E30" s="147">
        <f>'Ordenacion Funcional '!E30/'Ordenacion Funcional '!$B$33</f>
        <v>6.1978033074414692E-2</v>
      </c>
      <c r="F30" s="147">
        <f>'Ordenacion Funcional '!F30/'Ordenacion Funcional '!$B$33</f>
        <v>6.4721978011122852E-2</v>
      </c>
      <c r="G30" s="150">
        <f>('Ordenacion Funcional '!F30-'Ordenacion Funcional '!B30)/'Ordenacion Funcional '!B30</f>
        <v>0.21872481140849437</v>
      </c>
    </row>
    <row r="31" spans="1:7" s="20" customFormat="1" ht="12.75" customHeight="1" x14ac:dyDescent="0.2">
      <c r="A31" s="19" t="s">
        <v>130</v>
      </c>
      <c r="B31" s="147">
        <f>'Ordenacion Funcional '!B31/'Ordenacion Funcional '!$B$33</f>
        <v>0</v>
      </c>
      <c r="C31" s="147">
        <f>'Ordenacion Funcional '!C31/'Ordenacion Funcional '!$B$33</f>
        <v>5.5976476708846586E-5</v>
      </c>
      <c r="D31" s="147">
        <f>'Ordenacion Funcional '!D31/'Ordenacion Funcional '!$B$33</f>
        <v>3.1829761265814726E-5</v>
      </c>
      <c r="E31" s="147">
        <f>'Ordenacion Funcional '!E31/'Ordenacion Funcional '!$B$33</f>
        <v>0</v>
      </c>
      <c r="F31" s="147">
        <f>'Ordenacion Funcional '!F31/'Ordenacion Funcional '!$B$33</f>
        <v>1.4268513670882464E-5</v>
      </c>
      <c r="G31" s="151" t="str">
        <f>IFERROR(('Ordenacion Funcional '!F31-'Ordenacion Funcional '!B31)/'Ordenacion Funcional '!B31,"----")</f>
        <v>----</v>
      </c>
    </row>
    <row r="32" spans="1:7" s="20" customFormat="1" ht="12.75" customHeight="1" x14ac:dyDescent="0.2">
      <c r="A32" s="19"/>
      <c r="B32" s="44"/>
      <c r="C32" s="44"/>
      <c r="D32" s="44"/>
      <c r="E32" s="44"/>
      <c r="F32" s="44"/>
      <c r="G32" s="44"/>
    </row>
    <row r="33" spans="1:12" s="22" customFormat="1" ht="12.75" customHeight="1" x14ac:dyDescent="0.2">
      <c r="A33" s="5" t="s">
        <v>69</v>
      </c>
      <c r="B33" s="148">
        <f>'Ordenacion Funcional '!B33/'Ordenacion Funcional '!B33</f>
        <v>1</v>
      </c>
      <c r="C33" s="148">
        <f>'Ordenacion Funcional '!C33/'Ordenacion Funcional '!C33</f>
        <v>1</v>
      </c>
      <c r="D33" s="148">
        <f>'Ordenacion Funcional '!D33/'Ordenacion Funcional '!D33</f>
        <v>1</v>
      </c>
      <c r="E33" s="148">
        <f>'Ordenacion Funcional '!E33/'Ordenacion Funcional '!E33</f>
        <v>1</v>
      </c>
      <c r="F33" s="148">
        <f>'Ordenacion Funcional '!F33/'Ordenacion Funcional '!F33</f>
        <v>1</v>
      </c>
      <c r="G33" s="150">
        <f>('Ordenacion Funcional '!F33-'Ordenacion Funcional '!B33)/'Ordenacion Funcional '!B33</f>
        <v>2.3093040587335925E-3</v>
      </c>
      <c r="H33" s="147"/>
      <c r="I33" s="147"/>
      <c r="J33" s="147"/>
      <c r="K33" s="147"/>
      <c r="L33" s="147"/>
    </row>
    <row r="34" spans="1:12" s="11" customFormat="1" ht="12.75" customHeight="1" x14ac:dyDescent="0.2">
      <c r="A34" s="10"/>
      <c r="B34" s="44"/>
      <c r="C34" s="44"/>
      <c r="D34" s="44"/>
      <c r="E34" s="44"/>
      <c r="F34" s="44"/>
      <c r="G34" s="44"/>
    </row>
    <row r="35" spans="1:12" s="80" customFormat="1" ht="12.75" customHeight="1" x14ac:dyDescent="0.2">
      <c r="A35" s="79" t="s">
        <v>126</v>
      </c>
      <c r="B35" s="147">
        <f>'Ordenacion Funcional '!B35/'Ordenacion Funcional '!$B$33</f>
        <v>9.8493354714152284E-2</v>
      </c>
      <c r="C35" s="147">
        <f>'Ordenacion Funcional '!C35/'Ordenacion Funcional '!$B$33</f>
        <v>0.10049533693997456</v>
      </c>
      <c r="D35" s="147">
        <f>'Ordenacion Funcional '!D35/'Ordenacion Funcional '!$B$33</f>
        <v>0.10613908288579592</v>
      </c>
      <c r="E35" s="147">
        <f>'Ordenacion Funcional '!E35/'Ordenacion Funcional '!$B$33</f>
        <v>0.10981596910098486</v>
      </c>
      <c r="F35" s="147">
        <f>'Ordenacion Funcional '!F35/'Ordenacion Funcional '!$B$33</f>
        <v>0.12190359533617166</v>
      </c>
      <c r="G35" s="150">
        <f>('Ordenacion Funcional '!F35-'Ordenacion Funcional '!B35)/'Ordenacion Funcional '!B35</f>
        <v>0.23768345275638811</v>
      </c>
    </row>
    <row r="36" spans="1:12" s="80" customFormat="1" ht="12.75" customHeight="1" x14ac:dyDescent="0.2">
      <c r="A36" s="79" t="s">
        <v>125</v>
      </c>
      <c r="B36" s="147">
        <f>'Ordenacion Funcional '!B36/'Ordenacion Funcional '!$B$33</f>
        <v>1.0649799088351734E-2</v>
      </c>
      <c r="C36" s="147">
        <f>'Ordenacion Funcional '!C36/'Ordenacion Funcional '!$B$33</f>
        <v>9.0561158691116316E-3</v>
      </c>
      <c r="D36" s="147">
        <f>'Ordenacion Funcional '!D36/'Ordenacion Funcional '!$B$33</f>
        <v>1.0626749950883385E-2</v>
      </c>
      <c r="E36" s="147">
        <f>'Ordenacion Funcional '!E36/'Ordenacion Funcional '!$B$33</f>
        <v>1.2380679554427246E-2</v>
      </c>
      <c r="F36" s="147">
        <f>'Ordenacion Funcional '!F36/'Ordenacion Funcional '!$B$33</f>
        <v>1.5634998249363131E-2</v>
      </c>
      <c r="G36" s="150">
        <f>('Ordenacion Funcional '!F36-'Ordenacion Funcional '!B36)/'Ordenacion Funcional '!B36</f>
        <v>0.46810264866536122</v>
      </c>
    </row>
    <row r="37" spans="1:12" s="80" customFormat="1" ht="12.75" customHeight="1" x14ac:dyDescent="0.2">
      <c r="A37" s="79"/>
      <c r="B37" s="147"/>
      <c r="C37" s="147"/>
      <c r="D37" s="147"/>
      <c r="E37" s="147"/>
      <c r="F37" s="147"/>
    </row>
    <row r="38" spans="1:12" s="80" customFormat="1" ht="12.75" customHeight="1" x14ac:dyDescent="0.2">
      <c r="A38" s="79"/>
      <c r="B38" s="147"/>
      <c r="C38" s="147"/>
      <c r="D38" s="147"/>
      <c r="E38" s="147"/>
      <c r="F38" s="147"/>
    </row>
    <row r="39" spans="1:12" s="80" customFormat="1" ht="12.75" customHeight="1" x14ac:dyDescent="0.2">
      <c r="B39" s="93" t="str">
        <f>B2</f>
        <v>47. COMERCIO AL POR MENOR</v>
      </c>
      <c r="C39" s="147"/>
      <c r="D39" s="147"/>
      <c r="E39" s="147"/>
      <c r="F39" s="147"/>
    </row>
    <row r="40" spans="1:12" s="80" customFormat="1" ht="12.75" customHeight="1" x14ac:dyDescent="0.2">
      <c r="A40" s="101" t="str">
        <f>A3</f>
        <v>Numero de empresas incluidas que permanencen</v>
      </c>
      <c r="B40" s="157">
        <f t="shared" ref="B40:G40" si="0">B3</f>
        <v>910</v>
      </c>
      <c r="C40" s="157">
        <f t="shared" si="0"/>
        <v>910</v>
      </c>
      <c r="D40" s="157">
        <f t="shared" si="0"/>
        <v>910</v>
      </c>
      <c r="E40" s="157">
        <f t="shared" si="0"/>
        <v>910</v>
      </c>
      <c r="F40" s="157">
        <f t="shared" si="0"/>
        <v>910</v>
      </c>
      <c r="G40" s="157">
        <f t="shared" si="0"/>
        <v>910</v>
      </c>
    </row>
    <row r="41" spans="1:12" s="80" customFormat="1" ht="12.75" customHeight="1" x14ac:dyDescent="0.2">
      <c r="A41" s="101"/>
      <c r="B41" s="155">
        <f>B5</f>
        <v>2008</v>
      </c>
      <c r="C41" s="155">
        <f t="shared" ref="C41:G41" si="1">C5</f>
        <v>2009</v>
      </c>
      <c r="D41" s="155">
        <f t="shared" si="1"/>
        <v>2010</v>
      </c>
      <c r="E41" s="155">
        <f t="shared" si="1"/>
        <v>2011</v>
      </c>
      <c r="F41" s="155">
        <f t="shared" si="1"/>
        <v>2012</v>
      </c>
      <c r="G41" s="155" t="str">
        <f t="shared" si="1"/>
        <v>2012-08</v>
      </c>
    </row>
    <row r="42" spans="1:12" s="80" customFormat="1" ht="12.75" customHeight="1" x14ac:dyDescent="0.2">
      <c r="A42" s="101"/>
      <c r="B42" s="174" t="str">
        <f>B7</f>
        <v>Porcentajes verticales (importancia relativa de cada masa)                           Porcentaje horizontal (intensidad de la variación)</v>
      </c>
      <c r="C42" s="174"/>
      <c r="D42" s="174"/>
      <c r="E42" s="174"/>
      <c r="F42" s="174"/>
      <c r="G42" s="174"/>
    </row>
    <row r="43" spans="1:12" s="80" customFormat="1" ht="12.75" customHeight="1" x14ac:dyDescent="0.2">
      <c r="A43" s="79"/>
      <c r="B43" s="174"/>
      <c r="C43" s="174"/>
      <c r="D43" s="174"/>
      <c r="E43" s="174"/>
      <c r="F43" s="174"/>
      <c r="G43" s="174"/>
    </row>
    <row r="44" spans="1:12" s="22" customFormat="1" ht="12.75" customHeight="1" x14ac:dyDescent="0.2">
      <c r="A44" s="5" t="s">
        <v>20</v>
      </c>
      <c r="B44" s="148">
        <f>'Ordenacion Funcional '!B40/'Ordenacion Funcional '!$B$76</f>
        <v>0.47846497134772698</v>
      </c>
      <c r="C44" s="148">
        <f>'Ordenacion Funcional '!C40/'Ordenacion Funcional '!$B$76</f>
        <v>0.50007298893531649</v>
      </c>
      <c r="D44" s="148">
        <f>'Ordenacion Funcional '!D40/'Ordenacion Funcional '!$B$76</f>
        <v>0.51208268713430072</v>
      </c>
      <c r="E44" s="148">
        <f>'Ordenacion Funcional '!E40/'Ordenacion Funcional '!$B$76</f>
        <v>0.5224306522796146</v>
      </c>
      <c r="F44" s="148">
        <f>'Ordenacion Funcional '!F40/'Ordenacion Funcional '!$B$76</f>
        <v>0.54015982930467332</v>
      </c>
      <c r="G44" s="150">
        <f>('Ordenacion Funcional '!F40-'Ordenacion Funcional '!B40)/'Ordenacion Funcional '!B40</f>
        <v>0.12894331173955331</v>
      </c>
    </row>
    <row r="45" spans="1:12" s="14" customFormat="1" ht="12.75" customHeight="1" x14ac:dyDescent="0.2">
      <c r="A45" s="21" t="s">
        <v>21</v>
      </c>
      <c r="B45" s="149">
        <f>'Ordenacion Funcional '!B41/'Ordenacion Funcional '!$B$76</f>
        <v>0.47761215326139805</v>
      </c>
      <c r="C45" s="149">
        <f>'Ordenacion Funcional '!C41/'Ordenacion Funcional '!$B$76</f>
        <v>0.49923553694063311</v>
      </c>
      <c r="D45" s="149">
        <f>'Ordenacion Funcional '!D41/'Ordenacion Funcional '!$B$76</f>
        <v>0.5112232835801237</v>
      </c>
      <c r="E45" s="149">
        <f>'Ordenacion Funcional '!E41/'Ordenacion Funcional '!$B$76</f>
        <v>0.52155149232189324</v>
      </c>
      <c r="F45" s="149">
        <f>'Ordenacion Funcional '!F41/'Ordenacion Funcional '!$B$76</f>
        <v>0.53950018494188878</v>
      </c>
      <c r="G45" s="150">
        <f>('Ordenacion Funcional '!F41-'Ordenacion Funcional '!B41)/'Ordenacion Funcional '!B41</f>
        <v>0.12957800855335275</v>
      </c>
    </row>
    <row r="46" spans="1:12" s="20" customFormat="1" ht="12.75" customHeight="1" x14ac:dyDescent="0.2">
      <c r="A46" s="19" t="s">
        <v>22</v>
      </c>
      <c r="B46" s="147">
        <f>'Ordenacion Funcional '!B42/'Ordenacion Funcional '!$B$76</f>
        <v>7.5412387484537866E-2</v>
      </c>
      <c r="C46" s="147">
        <f>'Ordenacion Funcional '!C42/'Ordenacion Funcional '!$B$76</f>
        <v>7.8048769779727079E-2</v>
      </c>
      <c r="D46" s="147">
        <f>'Ordenacion Funcional '!D42/'Ordenacion Funcional '!$B$76</f>
        <v>8.0633565910106175E-2</v>
      </c>
      <c r="E46" s="147">
        <f>'Ordenacion Funcional '!E42/'Ordenacion Funcional '!$B$76</f>
        <v>8.2711281016181595E-2</v>
      </c>
      <c r="F46" s="147">
        <f>'Ordenacion Funcional '!F42/'Ordenacion Funcional '!$B$76</f>
        <v>8.6324507708838899E-2</v>
      </c>
      <c r="G46" s="150">
        <f>('Ordenacion Funcional '!F42-'Ordenacion Funcional '!B42)/'Ordenacion Funcional '!B42</f>
        <v>0.14469930721313384</v>
      </c>
    </row>
    <row r="47" spans="1:12" s="2" customFormat="1" ht="12.75" customHeight="1" x14ac:dyDescent="0.2">
      <c r="A47" s="1" t="s">
        <v>23</v>
      </c>
      <c r="B47" s="147">
        <f>'Ordenacion Funcional '!B43/'Ordenacion Funcional '!$B$76</f>
        <v>7.5412387484537866E-2</v>
      </c>
      <c r="C47" s="147">
        <f>'Ordenacion Funcional '!C43/'Ordenacion Funcional '!$B$76</f>
        <v>7.8048769779727079E-2</v>
      </c>
      <c r="D47" s="147">
        <f>'Ordenacion Funcional '!D43/'Ordenacion Funcional '!$B$76</f>
        <v>8.0633565910106175E-2</v>
      </c>
      <c r="E47" s="147">
        <f>'Ordenacion Funcional '!E43/'Ordenacion Funcional '!$B$76</f>
        <v>8.2711281016181595E-2</v>
      </c>
      <c r="F47" s="147">
        <f>'Ordenacion Funcional '!F43/'Ordenacion Funcional '!$B$76</f>
        <v>8.6324507708838899E-2</v>
      </c>
      <c r="G47" s="150">
        <f>('Ordenacion Funcional '!F43-'Ordenacion Funcional '!B43)/'Ordenacion Funcional '!B43</f>
        <v>0.14469930721313384</v>
      </c>
    </row>
    <row r="48" spans="1:12" s="16" customFormat="1" ht="12.75" customHeight="1" x14ac:dyDescent="0.2">
      <c r="A48" s="15" t="s">
        <v>24</v>
      </c>
      <c r="B48" s="147">
        <f>'Ordenacion Funcional '!B44/'Ordenacion Funcional '!$B$76</f>
        <v>0</v>
      </c>
      <c r="C48" s="147">
        <f>'Ordenacion Funcional '!C44/'Ordenacion Funcional '!$B$76</f>
        <v>0</v>
      </c>
      <c r="D48" s="147">
        <f>'Ordenacion Funcional '!D44/'Ordenacion Funcional '!$B$76</f>
        <v>0</v>
      </c>
      <c r="E48" s="147">
        <f>'Ordenacion Funcional '!E44/'Ordenacion Funcional '!$B$76</f>
        <v>0</v>
      </c>
      <c r="F48" s="147">
        <f>'Ordenacion Funcional '!F44/'Ordenacion Funcional '!$B$76</f>
        <v>0</v>
      </c>
      <c r="G48" s="151" t="str">
        <f>IFERROR(('Ordenacion Funcional '!F44-'Ordenacion Funcional '!B44)/'Ordenacion Funcional '!B44,"----")</f>
        <v>----</v>
      </c>
    </row>
    <row r="49" spans="1:7" s="20" customFormat="1" ht="12.75" customHeight="1" x14ac:dyDescent="0.2">
      <c r="A49" s="19" t="s">
        <v>25</v>
      </c>
      <c r="B49" s="147">
        <f>'Ordenacion Funcional '!B45/'Ordenacion Funcional '!$B$76</f>
        <v>6.1003383832895948E-3</v>
      </c>
      <c r="C49" s="147">
        <f>'Ordenacion Funcional '!C45/'Ordenacion Funcional '!$B$76</f>
        <v>6.0278982369604992E-3</v>
      </c>
      <c r="D49" s="147">
        <f>'Ordenacion Funcional '!D45/'Ordenacion Funcional '!$B$76</f>
        <v>9.2295331891115873E-3</v>
      </c>
      <c r="E49" s="147">
        <f>'Ordenacion Funcional '!E45/'Ordenacion Funcional '!$B$76</f>
        <v>9.1581906207571749E-3</v>
      </c>
      <c r="F49" s="147">
        <f>'Ordenacion Funcional '!F45/'Ordenacion Funcional '!$B$76</f>
        <v>9.081360162529346E-3</v>
      </c>
      <c r="G49" s="150">
        <f>('Ordenacion Funcional '!F45-'Ordenacion Funcional '!B45)/'Ordenacion Funcional '!B45</f>
        <v>0.48866498740554154</v>
      </c>
    </row>
    <row r="50" spans="1:7" s="20" customFormat="1" ht="12.75" customHeight="1" x14ac:dyDescent="0.2">
      <c r="A50" s="19" t="s">
        <v>26</v>
      </c>
      <c r="B50" s="147">
        <f>'Ordenacion Funcional '!B46/'Ordenacion Funcional '!$B$76</f>
        <v>0.36731873774142598</v>
      </c>
      <c r="C50" s="147">
        <f>'Ordenacion Funcional '!C46/'Ordenacion Funcional '!$B$76</f>
        <v>0.39417317804800145</v>
      </c>
      <c r="D50" s="147">
        <f>'Ordenacion Funcional '!D46/'Ordenacion Funcional '!$B$76</f>
        <v>0.41789842354875495</v>
      </c>
      <c r="E50" s="147">
        <f>'Ordenacion Funcional '!E46/'Ordenacion Funcional '!$B$76</f>
        <v>0.43133277795887814</v>
      </c>
      <c r="F50" s="147">
        <f>'Ordenacion Funcional '!F46/'Ordenacion Funcional '!$B$76</f>
        <v>0.45315921356342959</v>
      </c>
      <c r="G50" s="150">
        <f>('Ordenacion Funcional '!F46-'Ordenacion Funcional '!B46)/'Ordenacion Funcional '!B46</f>
        <v>0.23369479147679906</v>
      </c>
    </row>
    <row r="51" spans="1:7" s="20" customFormat="1" ht="12.75" customHeight="1" x14ac:dyDescent="0.2">
      <c r="A51" s="19" t="s">
        <v>27</v>
      </c>
      <c r="B51" s="147">
        <f>'Ordenacion Funcional '!B47/'Ordenacion Funcional '!$B$76</f>
        <v>-2.093081197720989E-3</v>
      </c>
      <c r="C51" s="147">
        <f>'Ordenacion Funcional '!C47/'Ordenacion Funcional '!$B$76</f>
        <v>-1.545389788354039E-3</v>
      </c>
      <c r="D51" s="147">
        <f>'Ordenacion Funcional '!D47/'Ordenacion Funcional '!$B$76</f>
        <v>-1.545389788354039E-3</v>
      </c>
      <c r="E51" s="147">
        <f>'Ordenacion Funcional '!E47/'Ordenacion Funcional '!$B$76</f>
        <v>0</v>
      </c>
      <c r="F51" s="147">
        <f>'Ordenacion Funcional '!F47/'Ordenacion Funcional '!$B$76</f>
        <v>0</v>
      </c>
      <c r="G51" s="150">
        <f>('Ordenacion Funcional '!F47-'Ordenacion Funcional '!B47)/'Ordenacion Funcional '!B47</f>
        <v>-1</v>
      </c>
    </row>
    <row r="52" spans="1:7" s="20" customFormat="1" ht="12.75" customHeight="1" x14ac:dyDescent="0.2">
      <c r="A52" s="19" t="s">
        <v>28</v>
      </c>
      <c r="B52" s="147">
        <f>'Ordenacion Funcional '!B48/'Ordenacion Funcional '!$B$76</f>
        <v>8.9397726037952051E-3</v>
      </c>
      <c r="C52" s="147">
        <f>'Ordenacion Funcional '!C48/'Ordenacion Funcional '!$B$76</f>
        <v>4.7590980982266436E-3</v>
      </c>
      <c r="D52" s="147">
        <f>'Ordenacion Funcional '!D48/'Ordenacion Funcional '!$B$76</f>
        <v>-7.4108464850614151E-3</v>
      </c>
      <c r="E52" s="147">
        <f>'Ordenacion Funcional '!E48/'Ordenacion Funcional '!$B$76</f>
        <v>-2.0714589116197286E-2</v>
      </c>
      <c r="F52" s="147">
        <f>'Ordenacion Funcional '!F48/'Ordenacion Funcional '!$B$76</f>
        <v>-3.0754134850625125E-2</v>
      </c>
      <c r="G52" s="150">
        <f>('Ordenacion Funcional '!F48-'Ordenacion Funcional '!B48)/'Ordenacion Funcional '!B48</f>
        <v>-4.4401473296500917</v>
      </c>
    </row>
    <row r="53" spans="1:7" s="20" customFormat="1" ht="12.75" customHeight="1" x14ac:dyDescent="0.2">
      <c r="A53" s="19" t="s">
        <v>29</v>
      </c>
      <c r="B53" s="147">
        <f>'Ordenacion Funcional '!B49/'Ordenacion Funcional '!$B$76</f>
        <v>4.8622704278468703E-4</v>
      </c>
      <c r="C53" s="147">
        <f>'Ordenacion Funcional '!C49/'Ordenacion Funcional '!$B$76</f>
        <v>4.9797112711379796E-3</v>
      </c>
      <c r="D53" s="147">
        <f>'Ordenacion Funcional '!D49/'Ordenacion Funcional '!$B$76</f>
        <v>5.0104434544291114E-3</v>
      </c>
      <c r="E53" s="147">
        <f>'Ordenacion Funcional '!E49/'Ordenacion Funcional '!$B$76</f>
        <v>6.9224242863273611E-3</v>
      </c>
      <c r="F53" s="147">
        <f>'Ordenacion Funcional '!F49/'Ordenacion Funcional '!$B$76</f>
        <v>7.3010886875930882E-3</v>
      </c>
      <c r="G53" s="150">
        <f>('Ordenacion Funcional '!F49-'Ordenacion Funcional '!B49)/'Ordenacion Funcional '!B49</f>
        <v>14.015801354401805</v>
      </c>
    </row>
    <row r="54" spans="1:7" s="20" customFormat="1" ht="12.75" customHeight="1" x14ac:dyDescent="0.2">
      <c r="A54" s="19" t="s">
        <v>30</v>
      </c>
      <c r="B54" s="147">
        <f>'Ordenacion Funcional '!B50/'Ordenacion Funcional '!$B$76</f>
        <v>2.1451063937209761E-2</v>
      </c>
      <c r="C54" s="147">
        <f>'Ordenacion Funcional '!C50/'Ordenacion Funcional '!$B$76</f>
        <v>1.2806539808604352E-2</v>
      </c>
      <c r="D54" s="147">
        <f>'Ordenacion Funcional '!D50/'Ordenacion Funcional '!$B$76</f>
        <v>7.6029226306309865E-3</v>
      </c>
      <c r="E54" s="147">
        <f>'Ordenacion Funcional '!E50/'Ordenacion Funcional '!$B$76</f>
        <v>1.2430070563287992E-2</v>
      </c>
      <c r="F54" s="147">
        <f>'Ordenacion Funcional '!F50/'Ordenacion Funcional '!$B$76</f>
        <v>1.455607910024948E-2</v>
      </c>
      <c r="G54" s="150">
        <f>('Ordenacion Funcional '!F50-'Ordenacion Funcional '!B50)/'Ordenacion Funcional '!B50</f>
        <v>-0.32142857142857145</v>
      </c>
    </row>
    <row r="55" spans="1:7" s="20" customFormat="1" ht="12.75" customHeight="1" x14ac:dyDescent="0.2">
      <c r="A55" s="19" t="s">
        <v>31</v>
      </c>
      <c r="B55" s="147">
        <f>'Ordenacion Funcional '!B51/'Ordenacion Funcional '!$B$76</f>
        <v>-3.2927339240497993E-6</v>
      </c>
      <c r="C55" s="147">
        <f>'Ordenacion Funcional '!C51/'Ordenacion Funcional '!$B$76</f>
        <v>-1.4268513670882464E-5</v>
      </c>
      <c r="D55" s="147">
        <f>'Ordenacion Funcional '!D51/'Ordenacion Funcional '!$B$76</f>
        <v>-1.9536887949362142E-4</v>
      </c>
      <c r="E55" s="147">
        <f>'Ordenacion Funcional '!E51/'Ordenacion Funcional '!$B$76</f>
        <v>-2.8866300734169906E-4</v>
      </c>
      <c r="F55" s="147">
        <f>'Ordenacion Funcional '!F51/'Ordenacion Funcional '!$B$76</f>
        <v>-1.6792943012653976E-4</v>
      </c>
      <c r="G55" s="150">
        <f>('Ordenacion Funcional '!F51-'Ordenacion Funcional '!B51)/'Ordenacion Funcional '!B51</f>
        <v>50</v>
      </c>
    </row>
    <row r="56" spans="1:7" s="14" customFormat="1" ht="12.75" customHeight="1" x14ac:dyDescent="0.2">
      <c r="A56" s="21" t="s">
        <v>32</v>
      </c>
      <c r="B56" s="149">
        <f>'Ordenacion Funcional '!B52/'Ordenacion Funcional '!$B$76</f>
        <v>8.52818086328898E-4</v>
      </c>
      <c r="C56" s="149">
        <f>'Ordenacion Funcional '!C52/'Ordenacion Funcional '!$B$76</f>
        <v>8.3745199468333224E-4</v>
      </c>
      <c r="D56" s="149">
        <f>'Ordenacion Funcional '!D52/'Ordenacion Funcional '!$B$76</f>
        <v>8.594035541769976E-4</v>
      </c>
      <c r="E56" s="149">
        <f>'Ordenacion Funcional '!E52/'Ordenacion Funcional '!$B$76</f>
        <v>8.7915995772129638E-4</v>
      </c>
      <c r="F56" s="149">
        <f>'Ordenacion Funcional '!F52/'Ordenacion Funcional '!$B$76</f>
        <v>6.5964436278464318E-4</v>
      </c>
      <c r="G56" s="150">
        <f>('Ordenacion Funcional '!F52-'Ordenacion Funcional '!B52)/'Ordenacion Funcional '!B52</f>
        <v>-0.22651222651222652</v>
      </c>
    </row>
    <row r="57" spans="1:7" s="7" customFormat="1" ht="12.75" customHeight="1" x14ac:dyDescent="0.2">
      <c r="A57" s="6"/>
      <c r="B57" s="44"/>
      <c r="C57" s="44"/>
      <c r="D57" s="44"/>
      <c r="E57" s="44"/>
      <c r="F57" s="44"/>
      <c r="G57" s="44"/>
    </row>
    <row r="58" spans="1:7" s="22" customFormat="1" ht="12.75" customHeight="1" x14ac:dyDescent="0.2">
      <c r="A58" s="5" t="s">
        <v>76</v>
      </c>
      <c r="B58" s="148">
        <f>'Ordenacion Funcional '!B54/'Ordenacion Funcional '!$B$76</f>
        <v>0.52153502865227308</v>
      </c>
      <c r="C58" s="148">
        <f>'Ordenacion Funcional '!C54/'Ordenacion Funcional '!$B$76</f>
        <v>0.49782185650924105</v>
      </c>
      <c r="D58" s="148">
        <f>'Ordenacion Funcional '!D54/'Ordenacion Funcional '!$B$76</f>
        <v>0.50151410881607561</v>
      </c>
      <c r="E58" s="148">
        <f>'Ordenacion Funcional '!E54/'Ordenacion Funcional '!$B$76</f>
        <v>0.49025186121785058</v>
      </c>
      <c r="F58" s="148">
        <f>'Ordenacion Funcional '!F54/'Ordenacion Funcional '!$B$76</f>
        <v>0.46214947475406021</v>
      </c>
      <c r="G58" s="150">
        <f>('Ordenacion Funcional '!F54-'Ordenacion Funcional '!B54)/'Ordenacion Funcional '!B54</f>
        <v>-0.11386685579236019</v>
      </c>
    </row>
    <row r="59" spans="1:7" s="88" customFormat="1" ht="12.75" customHeight="1" x14ac:dyDescent="0.2">
      <c r="A59" s="87" t="s">
        <v>33</v>
      </c>
      <c r="B59" s="148">
        <f>'Ordenacion Funcional '!B55/'Ordenacion Funcional '!$B$76</f>
        <v>0.22477189585741145</v>
      </c>
      <c r="C59" s="148">
        <f>'Ordenacion Funcional '!C55/'Ordenacion Funcional '!$B$76</f>
        <v>0.23195444612373875</v>
      </c>
      <c r="D59" s="148">
        <f>'Ordenacion Funcional '!D55/'Ordenacion Funcional '!$B$76</f>
        <v>0.23072515879209349</v>
      </c>
      <c r="E59" s="148">
        <f>'Ordenacion Funcional '!E55/'Ordenacion Funcional '!$B$76</f>
        <v>0.22052536667336189</v>
      </c>
      <c r="F59" s="148">
        <f>'Ordenacion Funcional '!F55/'Ordenacion Funcional '!$B$76</f>
        <v>0.2063117319012136</v>
      </c>
      <c r="G59" s="150">
        <f>('Ordenacion Funcional '!F55-'Ordenacion Funcional '!B55)/'Ordenacion Funcional '!B55</f>
        <v>-8.212843463271953E-2</v>
      </c>
    </row>
    <row r="60" spans="1:7" s="14" customFormat="1" ht="12.75" customHeight="1" x14ac:dyDescent="0.2">
      <c r="A60" s="21" t="s">
        <v>77</v>
      </c>
      <c r="B60" s="149">
        <f>'Ordenacion Funcional '!B56/'Ordenacion Funcional '!$B$76</f>
        <v>0.22400029854120912</v>
      </c>
      <c r="C60" s="149">
        <f>'Ordenacion Funcional '!C56/'Ordenacion Funcional '!$B$76</f>
        <v>0.23115979967006806</v>
      </c>
      <c r="D60" s="149">
        <f>'Ordenacion Funcional '!D56/'Ordenacion Funcional '!$B$76</f>
        <v>0.22945526107538494</v>
      </c>
      <c r="E60" s="149">
        <f>'Ordenacion Funcional '!E56/'Ordenacion Funcional '!$B$76</f>
        <v>0.21959242539488111</v>
      </c>
      <c r="F60" s="149">
        <f>'Ordenacion Funcional '!F56/'Ordenacion Funcional '!$B$76</f>
        <v>0.20550281693387201</v>
      </c>
      <c r="G60" s="150">
        <f>('Ordenacion Funcional '!F56-'Ordenacion Funcional '!B56)/'Ordenacion Funcional '!B56</f>
        <v>-8.2577932832237397E-2</v>
      </c>
    </row>
    <row r="61" spans="1:7" s="20" customFormat="1" ht="12.75" customHeight="1" x14ac:dyDescent="0.2">
      <c r="A61" s="19" t="s">
        <v>140</v>
      </c>
      <c r="B61" s="147">
        <f>'Ordenacion Funcional '!B57/'Ordenacion Funcional '!$B$76</f>
        <v>0.18782193333969929</v>
      </c>
      <c r="C61" s="147">
        <f>'Ordenacion Funcional '!C57/'Ordenacion Funcional '!$B$76</f>
        <v>0.20203117779994886</v>
      </c>
      <c r="D61" s="147">
        <f>'Ordenacion Funcional '!D57/'Ordenacion Funcional '!$B$76</f>
        <v>0.20049017832349356</v>
      </c>
      <c r="E61" s="147">
        <f>'Ordenacion Funcional '!E57/'Ordenacion Funcional '!$B$76</f>
        <v>0.18810620603514225</v>
      </c>
      <c r="F61" s="147">
        <f>'Ordenacion Funcional '!F57/'Ordenacion Funcional '!$B$76</f>
        <v>0.17452477617641152</v>
      </c>
      <c r="G61" s="150">
        <f>('Ordenacion Funcional '!F57-'Ordenacion Funcional '!B57)/'Ordenacion Funcional '!B57</f>
        <v>-7.0796615319885001E-2</v>
      </c>
    </row>
    <row r="62" spans="1:7" s="20" customFormat="1" ht="12.75" customHeight="1" x14ac:dyDescent="0.2">
      <c r="A62" s="19" t="s">
        <v>39</v>
      </c>
      <c r="B62" s="147">
        <f>'Ordenacion Funcional '!B58/'Ordenacion Funcional '!$B$76</f>
        <v>4.7700738779734757E-3</v>
      </c>
      <c r="C62" s="147">
        <f>'Ordenacion Funcional '!C58/'Ordenacion Funcional '!$B$76</f>
        <v>5.2661791225303125E-3</v>
      </c>
      <c r="D62" s="147">
        <f>'Ordenacion Funcional '!D58/'Ordenacion Funcional '!$B$76</f>
        <v>2.1358867387336364E-3</v>
      </c>
      <c r="E62" s="147">
        <f>'Ordenacion Funcional '!E58/'Ordenacion Funcional '!$B$76</f>
        <v>1.9207614556957162E-3</v>
      </c>
      <c r="F62" s="147">
        <f>'Ordenacion Funcional '!F58/'Ordenacion Funcional '!$B$76</f>
        <v>2.5836985524044093E-3</v>
      </c>
      <c r="G62" s="150">
        <f>('Ordenacion Funcional '!F58-'Ordenacion Funcional '!B58)/'Ordenacion Funcional '!B58</f>
        <v>-0.4583525080533824</v>
      </c>
    </row>
    <row r="63" spans="1:7" s="20" customFormat="1" ht="12.75" customHeight="1" x14ac:dyDescent="0.2">
      <c r="A63" s="19" t="s">
        <v>141</v>
      </c>
      <c r="B63" s="147">
        <f>'Ordenacion Funcional '!B59/'Ordenacion Funcional '!$B$76</f>
        <v>3.1408291323536355E-2</v>
      </c>
      <c r="C63" s="147">
        <f>'Ordenacion Funcional '!C59/'Ordenacion Funcional '!$B$76</f>
        <v>2.3862442747588895E-2</v>
      </c>
      <c r="D63" s="147">
        <f>'Ordenacion Funcional '!D59/'Ordenacion Funcional '!$B$76</f>
        <v>2.6829196013157766E-2</v>
      </c>
      <c r="E63" s="147">
        <f>'Ordenacion Funcional '!E59/'Ordenacion Funcional '!$B$76</f>
        <v>2.9565457904043149E-2</v>
      </c>
      <c r="F63" s="147">
        <f>'Ordenacion Funcional '!F59/'Ordenacion Funcional '!$B$76</f>
        <v>2.8394342205056104E-2</v>
      </c>
      <c r="G63" s="150">
        <f>('Ordenacion Funcional '!F59-'Ordenacion Funcional '!B59)/'Ordenacion Funcional '!B59</f>
        <v>-9.5960301928990771E-2</v>
      </c>
    </row>
    <row r="64" spans="1:7" s="14" customFormat="1" ht="12.75" customHeight="1" x14ac:dyDescent="0.2">
      <c r="A64" s="21" t="s">
        <v>78</v>
      </c>
      <c r="B64" s="149">
        <f>'Ordenacion Funcional '!B60/'Ordenacion Funcional '!$B$76</f>
        <v>7.7159731620233629E-4</v>
      </c>
      <c r="C64" s="149">
        <f>'Ordenacion Funcional '!C60/'Ordenacion Funcional '!$B$76</f>
        <v>7.9464645367068488E-4</v>
      </c>
      <c r="D64" s="149">
        <f>'Ordenacion Funcional '!D60/'Ordenacion Funcional '!$B$76</f>
        <v>1.2698977167085392E-3</v>
      </c>
      <c r="E64" s="149">
        <f>'Ordenacion Funcional '!E60/'Ordenacion Funcional '!$B$76</f>
        <v>9.3294127848077648E-4</v>
      </c>
      <c r="F64" s="149">
        <f>'Ordenacion Funcional '!F60/'Ordenacion Funcional '!$B$76</f>
        <v>8.089149673415674E-4</v>
      </c>
      <c r="G64" s="150">
        <f>('Ordenacion Funcional '!F60-'Ordenacion Funcional '!B60)/'Ordenacion Funcional '!B60</f>
        <v>4.8364153627311522E-2</v>
      </c>
    </row>
    <row r="65" spans="1:8" s="20" customFormat="1" ht="12.75" customHeight="1" x14ac:dyDescent="0.2">
      <c r="A65" s="19" t="s">
        <v>34</v>
      </c>
      <c r="B65" s="147">
        <f>'Ordenacion Funcional '!B61/'Ordenacion Funcional '!$B$76</f>
        <v>3.2707823645561341E-4</v>
      </c>
      <c r="C65" s="147">
        <f>'Ordenacion Funcional '!C61/'Ordenacion Funcional '!$B$76</f>
        <v>3.3256612632902972E-4</v>
      </c>
      <c r="D65" s="147">
        <f>'Ordenacion Funcional '!D61/'Ordenacion Funcional '!$B$76</f>
        <v>5.3891078556948379E-4</v>
      </c>
      <c r="E65" s="147">
        <f>'Ordenacion Funcional '!E61/'Ordenacion Funcional '!$B$76</f>
        <v>3.3805401620244608E-4</v>
      </c>
      <c r="F65" s="147">
        <f>'Ordenacion Funcional '!F61/'Ordenacion Funcional '!$B$76</f>
        <v>3.2159034658219704E-4</v>
      </c>
      <c r="G65" s="150">
        <f>('Ordenacion Funcional '!F61-'Ordenacion Funcional '!B61)/'Ordenacion Funcional '!B61</f>
        <v>-1.6778523489932886E-2</v>
      </c>
    </row>
    <row r="66" spans="1:8" s="20" customFormat="1" ht="12.75" customHeight="1" x14ac:dyDescent="0.2">
      <c r="A66" s="19" t="s">
        <v>40</v>
      </c>
      <c r="B66" s="147">
        <f>'Ordenacion Funcional '!B62/'Ordenacion Funcional '!$B$76</f>
        <v>3.7646924531636037E-4</v>
      </c>
      <c r="C66" s="147">
        <f>'Ordenacion Funcional '!C62/'Ordenacion Funcional '!$B$76</f>
        <v>3.7098135544294406E-4</v>
      </c>
      <c r="D66" s="147">
        <f>'Ordenacion Funcional '!D62/'Ordenacion Funcional '!$B$76</f>
        <v>3.2817581443029669E-4</v>
      </c>
      <c r="E66" s="147">
        <f>'Ordenacion Funcional '!E62/'Ordenacion Funcional '!$B$76</f>
        <v>3.2488308050624689E-4</v>
      </c>
      <c r="F66" s="147">
        <f>'Ordenacion Funcional '!F62/'Ordenacion Funcional '!$B$76</f>
        <v>3.0512667696194805E-4</v>
      </c>
      <c r="G66" s="150">
        <f>('Ordenacion Funcional '!F62-'Ordenacion Funcional '!B62)/'Ordenacion Funcional '!B62</f>
        <v>-0.18950437317784258</v>
      </c>
    </row>
    <row r="67" spans="1:8" s="20" customFormat="1" ht="12.75" customHeight="1" x14ac:dyDescent="0.2">
      <c r="A67" s="19" t="s">
        <v>41</v>
      </c>
      <c r="B67" s="147">
        <f>'Ordenacion Funcional '!B63/'Ordenacion Funcional '!$B$76</f>
        <v>6.8049834430362519E-5</v>
      </c>
      <c r="C67" s="147">
        <f>'Ordenacion Funcional '!C63/'Ordenacion Funcional '!$B$76</f>
        <v>9.1098971898711116E-5</v>
      </c>
      <c r="D67" s="147">
        <f>'Ordenacion Funcional '!D63/'Ordenacion Funcional '!$B$76</f>
        <v>4.028111167087588E-4</v>
      </c>
      <c r="E67" s="147">
        <f>'Ordenacion Funcional '!E63/'Ordenacion Funcional '!$B$76</f>
        <v>2.7000418177208356E-4</v>
      </c>
      <c r="F67" s="147">
        <f>'Ordenacion Funcional '!F63/'Ordenacion Funcional '!$B$76</f>
        <v>1.8219794379742223E-4</v>
      </c>
      <c r="G67" s="150">
        <f>('Ordenacion Funcional '!F63-'Ordenacion Funcional '!B63)/'Ordenacion Funcional '!B63</f>
        <v>1.6774193548387097</v>
      </c>
    </row>
    <row r="68" spans="1:8" s="12" customFormat="1" ht="12.75" customHeight="1" x14ac:dyDescent="0.2">
      <c r="A68" s="3"/>
      <c r="B68" s="44"/>
      <c r="C68" s="44"/>
      <c r="D68" s="44"/>
      <c r="E68" s="44"/>
      <c r="F68" s="44"/>
      <c r="G68" s="44"/>
    </row>
    <row r="69" spans="1:8" s="22" customFormat="1" ht="12.75" customHeight="1" x14ac:dyDescent="0.2">
      <c r="A69" s="5" t="s">
        <v>42</v>
      </c>
      <c r="B69" s="148">
        <f>'Ordenacion Funcional '!B65/'Ordenacion Funcional '!$B$76</f>
        <v>0.29676313279486161</v>
      </c>
      <c r="C69" s="148">
        <f>'Ordenacion Funcional '!C65/'Ordenacion Funcional '!$B$76</f>
        <v>0.26586741038550232</v>
      </c>
      <c r="D69" s="148">
        <f>'Ordenacion Funcional '!D65/'Ordenacion Funcional '!$B$76</f>
        <v>0.27078895002398207</v>
      </c>
      <c r="E69" s="148">
        <f>'Ordenacion Funcional '!E65/'Ordenacion Funcional '!$B$76</f>
        <v>0.26972649454448866</v>
      </c>
      <c r="F69" s="148">
        <f>'Ordenacion Funcional '!F65/'Ordenacion Funcional '!$B$76</f>
        <v>0.25583774285284661</v>
      </c>
      <c r="G69" s="150">
        <f>('Ordenacion Funcional '!F65-'Ordenacion Funcional '!B65)/'Ordenacion Funcional '!B65</f>
        <v>-0.13790591020045861</v>
      </c>
    </row>
    <row r="70" spans="1:8" s="14" customFormat="1" ht="12.75" customHeight="1" x14ac:dyDescent="0.2">
      <c r="A70" s="21" t="s">
        <v>79</v>
      </c>
      <c r="B70" s="149">
        <f>'Ordenacion Funcional '!B66/'Ordenacion Funcional '!$B$76</f>
        <v>0.19389153953969776</v>
      </c>
      <c r="C70" s="149">
        <f>'Ordenacion Funcional '!C66/'Ordenacion Funcional '!$B$76</f>
        <v>0.17370269027337373</v>
      </c>
      <c r="D70" s="149">
        <f>'Ordenacion Funcional '!D66/'Ordenacion Funcional '!$B$76</f>
        <v>0.17559710985767707</v>
      </c>
      <c r="E70" s="149">
        <f>'Ordenacion Funcional '!E66/'Ordenacion Funcional '!$B$76</f>
        <v>0.17804580631919542</v>
      </c>
      <c r="F70" s="149">
        <f>'Ordenacion Funcional '!F66/'Ordenacion Funcional '!$B$76</f>
        <v>0.16661782444679327</v>
      </c>
      <c r="G70" s="150">
        <f>('Ordenacion Funcional '!F66-'Ordenacion Funcional '!B66)/'Ordenacion Funcional '!B66</f>
        <v>-0.14066480238205759</v>
      </c>
    </row>
    <row r="71" spans="1:8" s="20" customFormat="1" ht="12.75" customHeight="1" x14ac:dyDescent="0.2">
      <c r="A71" s="19" t="s">
        <v>138</v>
      </c>
      <c r="B71" s="147">
        <f>'Ordenacion Funcional '!B67/'Ordenacion Funcional '!$B$76</f>
        <v>0.14044388248452142</v>
      </c>
      <c r="C71" s="147">
        <f>'Ordenacion Funcional '!C67/'Ordenacion Funcional '!$B$76</f>
        <v>0.12573963035768967</v>
      </c>
      <c r="D71" s="147">
        <f>'Ordenacion Funcional '!D67/'Ordenacion Funcional '!$B$76</f>
        <v>0.12954822592984061</v>
      </c>
      <c r="E71" s="147">
        <f>'Ordenacion Funcional '!E67/'Ordenacion Funcional '!$B$76</f>
        <v>0.12881833657667624</v>
      </c>
      <c r="F71" s="147">
        <f>'Ordenacion Funcional '!F67/'Ordenacion Funcional '!$B$76</f>
        <v>0.11771743294072969</v>
      </c>
      <c r="G71" s="150">
        <f>('Ordenacion Funcional '!F67-'Ordenacion Funcional '!B67)/'Ordenacion Funcional '!B67</f>
        <v>-0.16181872176808015</v>
      </c>
    </row>
    <row r="72" spans="1:8" s="20" customFormat="1" ht="12.75" customHeight="1" x14ac:dyDescent="0.2">
      <c r="A72" s="19" t="s">
        <v>139</v>
      </c>
      <c r="B72" s="147">
        <f>'Ordenacion Funcional '!B68/'Ordenacion Funcional '!$B$76</f>
        <v>5.3447657055176345E-2</v>
      </c>
      <c r="C72" s="147">
        <f>'Ordenacion Funcional '!C68/'Ordenacion Funcional '!$B$76</f>
        <v>4.7963059915684059E-2</v>
      </c>
      <c r="D72" s="147">
        <f>'Ordenacion Funcional '!D68/'Ordenacion Funcional '!$B$76</f>
        <v>4.6048883927836445E-2</v>
      </c>
      <c r="E72" s="147">
        <f>'Ordenacion Funcional '!E68/'Ordenacion Funcional '!$B$76</f>
        <v>4.9227469742519181E-2</v>
      </c>
      <c r="F72" s="147">
        <f>'Ordenacion Funcional '!F68/'Ordenacion Funcional '!$B$76</f>
        <v>4.8900391506063567E-2</v>
      </c>
      <c r="G72" s="150">
        <f>('Ordenacion Funcional '!F68-'Ordenacion Funcional '!B68)/'Ordenacion Funcional '!B68</f>
        <v>-8.5078856579595866E-2</v>
      </c>
    </row>
    <row r="73" spans="1:8" s="14" customFormat="1" ht="12.75" customHeight="1" x14ac:dyDescent="0.2">
      <c r="A73" s="21" t="s">
        <v>80</v>
      </c>
      <c r="B73" s="149">
        <f>'Ordenacion Funcional '!B69/'Ordenacion Funcional '!$B$76</f>
        <v>0.10253683197288543</v>
      </c>
      <c r="C73" s="149">
        <f>'Ordenacion Funcional '!C69/'Ordenacion Funcional '!$B$76</f>
        <v>9.1977034278457728E-2</v>
      </c>
      <c r="D73" s="149">
        <f>'Ordenacion Funcional '!D69/'Ordenacion Funcional '!$B$76</f>
        <v>9.4981105195165824E-2</v>
      </c>
      <c r="E73" s="149">
        <f>'Ordenacion Funcional '!E69/'Ordenacion Funcional '!$B$76</f>
        <v>9.1246047347318671E-2</v>
      </c>
      <c r="F73" s="149">
        <f>'Ordenacion Funcional '!F69/'Ordenacion Funcional '!$B$76</f>
        <v>8.9070647801496441E-2</v>
      </c>
      <c r="G73" s="150">
        <f>('Ordenacion Funcional '!F69-'Ordenacion Funcional '!B69)/'Ordenacion Funcional '!B69</f>
        <v>-0.13133021483392385</v>
      </c>
    </row>
    <row r="74" spans="1:8" s="20" customFormat="1" ht="12.75" customHeight="1" x14ac:dyDescent="0.2">
      <c r="A74" s="19" t="s">
        <v>140</v>
      </c>
      <c r="B74" s="147">
        <f>'Ordenacion Funcional '!B70/'Ordenacion Funcional '!$B$76</f>
        <v>4.4496908671634305E-2</v>
      </c>
      <c r="C74" s="147">
        <f>'Ordenacion Funcional '!C70/'Ordenacion Funcional '!$B$76</f>
        <v>4.0873803777204842E-2</v>
      </c>
      <c r="D74" s="147">
        <f>'Ordenacion Funcional '!D70/'Ordenacion Funcional '!$B$76</f>
        <v>3.8129858840496675E-2</v>
      </c>
      <c r="E74" s="147">
        <f>'Ordenacion Funcional '!E70/'Ordenacion Funcional '!$B$76</f>
        <v>3.2852703938219534E-2</v>
      </c>
      <c r="F74" s="147">
        <f>'Ordenacion Funcional '!F70/'Ordenacion Funcional '!$B$76</f>
        <v>3.0129612983030348E-2</v>
      </c>
      <c r="G74" s="150">
        <f>('Ordenacion Funcional '!F70-'Ordenacion Funcional '!B70)/'Ordenacion Funcional '!B70</f>
        <v>-0.32288300732591696</v>
      </c>
    </row>
    <row r="75" spans="1:8" s="20" customFormat="1" ht="12.75" customHeight="1" x14ac:dyDescent="0.2">
      <c r="A75" s="19" t="s">
        <v>46</v>
      </c>
      <c r="B75" s="147">
        <f>'Ordenacion Funcional '!B71/'Ordenacion Funcional '!$B$76</f>
        <v>3.864572048859781E-3</v>
      </c>
      <c r="C75" s="147">
        <f>'Ordenacion Funcional '!C71/'Ordenacion Funcional '!$B$76</f>
        <v>3.6220073164547791E-3</v>
      </c>
      <c r="D75" s="147">
        <f>'Ordenacion Funcional '!D71/'Ordenacion Funcional '!$B$76</f>
        <v>7.6215814562006021E-3</v>
      </c>
      <c r="E75" s="147">
        <f>'Ordenacion Funcional '!E71/'Ordenacion Funcional '!$B$76</f>
        <v>6.4098553721502758E-3</v>
      </c>
      <c r="F75" s="147">
        <f>'Ordenacion Funcional '!F71/'Ordenacion Funcional '!$B$76</f>
        <v>5.4428891764543184E-3</v>
      </c>
      <c r="G75" s="150">
        <f>('Ordenacion Funcional '!F71-'Ordenacion Funcional '!B71)/'Ordenacion Funcional '!B71</f>
        <v>0.40840670264129508</v>
      </c>
    </row>
    <row r="76" spans="1:8" s="20" customFormat="1" ht="12.75" customHeight="1" x14ac:dyDescent="0.2">
      <c r="A76" s="19" t="s">
        <v>142</v>
      </c>
      <c r="B76" s="147">
        <f>'Ordenacion Funcional '!B72/'Ordenacion Funcional '!$B$76</f>
        <v>5.4175351252391347E-2</v>
      </c>
      <c r="C76" s="147">
        <f>'Ordenacion Funcional '!C72/'Ordenacion Funcional '!$B$76</f>
        <v>4.7481223184798103E-2</v>
      </c>
      <c r="D76" s="147">
        <f>'Ordenacion Funcional '!D72/'Ordenacion Funcional '!$B$76</f>
        <v>4.9229664898468549E-2</v>
      </c>
      <c r="E76" s="147">
        <f>'Ordenacion Funcional '!E72/'Ordenacion Funcional '!$B$76</f>
        <v>5.1983488036948862E-2</v>
      </c>
      <c r="F76" s="147">
        <f>'Ordenacion Funcional '!F72/'Ordenacion Funcional '!$B$76</f>
        <v>5.3498145642011774E-2</v>
      </c>
      <c r="G76" s="150">
        <f>('Ordenacion Funcional '!F72-'Ordenacion Funcional '!B72)/'Ordenacion Funcional '!B72</f>
        <v>-1.2500253246621689E-2</v>
      </c>
    </row>
    <row r="77" spans="1:8" s="14" customFormat="1" ht="12.75" customHeight="1" x14ac:dyDescent="0.2">
      <c r="A77" s="21" t="s">
        <v>81</v>
      </c>
      <c r="B77" s="149">
        <f>'Ordenacion Funcional '!B73/'Ordenacion Funcional '!$B$76</f>
        <v>3.3476128227839628E-4</v>
      </c>
      <c r="C77" s="149">
        <f>'Ordenacion Funcional '!C73/'Ordenacion Funcional '!$B$76</f>
        <v>1.8768583367083857E-4</v>
      </c>
      <c r="D77" s="149">
        <f>'Ordenacion Funcional '!D73/'Ordenacion Funcional '!$B$76</f>
        <v>2.1073497113918715E-4</v>
      </c>
      <c r="E77" s="149">
        <f>'Ordenacion Funcional '!E73/'Ordenacion Funcional '!$B$76</f>
        <v>4.3464087797457349E-4</v>
      </c>
      <c r="F77" s="149">
        <f>'Ordenacion Funcional '!F73/'Ordenacion Funcional '!$B$76</f>
        <v>1.4927060455692423E-4</v>
      </c>
      <c r="G77" s="150">
        <f>('Ordenacion Funcional '!F73-'Ordenacion Funcional '!B73)/'Ordenacion Funcional '!B73</f>
        <v>-0.5540983606557377</v>
      </c>
    </row>
    <row r="78" spans="1:8" s="20" customFormat="1" ht="12.75" customHeight="1" x14ac:dyDescent="0.2">
      <c r="A78" s="19" t="s">
        <v>43</v>
      </c>
      <c r="B78" s="147">
        <f>'Ordenacion Funcional '!B74/'Ordenacion Funcional '!$B$76</f>
        <v>3.3476128227839628E-4</v>
      </c>
      <c r="C78" s="147">
        <f>'Ordenacion Funcional '!C74/'Ordenacion Funcional '!$B$76</f>
        <v>1.8768583367083857E-4</v>
      </c>
      <c r="D78" s="147">
        <f>'Ordenacion Funcional '!D74/'Ordenacion Funcional '!$B$76</f>
        <v>2.1073497113918715E-4</v>
      </c>
      <c r="E78" s="147">
        <f>'Ordenacion Funcional '!E74/'Ordenacion Funcional '!$B$76</f>
        <v>4.3464087797457349E-4</v>
      </c>
      <c r="F78" s="147">
        <f>'Ordenacion Funcional '!F74/'Ordenacion Funcional '!$B$76</f>
        <v>1.4927060455692423E-4</v>
      </c>
      <c r="G78" s="150">
        <f>('Ordenacion Funcional '!F74-'Ordenacion Funcional '!B74)/'Ordenacion Funcional '!B74</f>
        <v>-0.5540983606557377</v>
      </c>
    </row>
    <row r="79" spans="1:8" s="7" customFormat="1" ht="12.75" customHeight="1" x14ac:dyDescent="0.2">
      <c r="A79" s="9"/>
      <c r="B79" s="44"/>
      <c r="C79" s="44"/>
      <c r="D79" s="44"/>
      <c r="E79" s="44"/>
      <c r="F79" s="44"/>
      <c r="G79" s="44"/>
    </row>
    <row r="80" spans="1:8" s="22" customFormat="1" ht="12.75" customHeight="1" x14ac:dyDescent="0.2">
      <c r="A80" s="5" t="s">
        <v>70</v>
      </c>
      <c r="B80" s="148">
        <f>'Ordenacion Funcional '!B76/'Ordenacion Funcional '!B76</f>
        <v>1</v>
      </c>
      <c r="C80" s="148">
        <f>'Ordenacion Funcional '!C76/'Ordenacion Funcional '!C76</f>
        <v>1</v>
      </c>
      <c r="D80" s="148">
        <f>'Ordenacion Funcional '!D76/'Ordenacion Funcional '!D76</f>
        <v>1</v>
      </c>
      <c r="E80" s="148">
        <f>'Ordenacion Funcional '!E76/'Ordenacion Funcional '!E76</f>
        <v>1</v>
      </c>
      <c r="F80" s="148">
        <f>'Ordenacion Funcional '!F76/'Ordenacion Funcional '!F76</f>
        <v>1</v>
      </c>
      <c r="G80" s="150">
        <f>('Ordenacion Funcional '!F76-'Ordenacion Funcional '!B76)/'Ordenacion Funcional '!B76</f>
        <v>2.3093040587335925E-3</v>
      </c>
      <c r="H80" s="147"/>
    </row>
    <row r="81" spans="1:7" s="7" customFormat="1" ht="12.75" customHeight="1" x14ac:dyDescent="0.2">
      <c r="A81" s="6"/>
      <c r="B81" s="44"/>
      <c r="C81" s="44"/>
      <c r="D81" s="44"/>
      <c r="E81" s="44"/>
      <c r="F81" s="44"/>
      <c r="G81" s="44"/>
    </row>
    <row r="82" spans="1:7" s="80" customFormat="1" ht="12.75" customHeight="1" x14ac:dyDescent="0.2">
      <c r="A82" s="79" t="s">
        <v>127</v>
      </c>
      <c r="B82" s="147">
        <f>'Ordenacion Funcional '!B78/'Ordenacion Funcional '!$B$76</f>
        <v>0.2323188420113336</v>
      </c>
      <c r="C82" s="147">
        <f>'Ordenacion Funcional '!C78/'Ordenacion Funcional '!$B$76</f>
        <v>0.24290498157715371</v>
      </c>
      <c r="D82" s="147">
        <f>'Ordenacion Funcional '!D78/'Ordenacion Funcional '!$B$76</f>
        <v>0.23862003716399022</v>
      </c>
      <c r="E82" s="147">
        <f>'Ordenacion Funcional '!E78/'Ordenacion Funcional '!$B$76</f>
        <v>0.22095890997336179</v>
      </c>
      <c r="F82" s="147">
        <f>'Ordenacion Funcional '!F78/'Ordenacion Funcional '!$B$76</f>
        <v>0.20465438915944187</v>
      </c>
      <c r="G82" s="150">
        <f>('Ordenacion Funcional '!F78-'Ordenacion Funcional '!B78)/'Ordenacion Funcional '!B78</f>
        <v>-0.11907967779273852</v>
      </c>
    </row>
    <row r="83" spans="1:7" s="80" customFormat="1" ht="12.75" customHeight="1" x14ac:dyDescent="0.2">
      <c r="A83" s="79" t="s">
        <v>128</v>
      </c>
      <c r="B83" s="147">
        <f>'Ordenacion Funcional '!B79/'Ordenacion Funcional '!$B$76</f>
        <v>8.6346459268332575E-3</v>
      </c>
      <c r="C83" s="147">
        <f>'Ordenacion Funcional '!C79/'Ordenacion Funcional '!$B$76</f>
        <v>8.8881864389850924E-3</v>
      </c>
      <c r="D83" s="147">
        <f>'Ordenacion Funcional '!D79/'Ordenacion Funcional '!$B$76</f>
        <v>9.7574681949342389E-3</v>
      </c>
      <c r="E83" s="147">
        <f>'Ordenacion Funcional '!E79/'Ordenacion Funcional '!$B$76</f>
        <v>8.3306168278459922E-3</v>
      </c>
      <c r="F83" s="147">
        <f>'Ordenacion Funcional '!F79/'Ordenacion Funcional '!$B$76</f>
        <v>8.0265877288587268E-3</v>
      </c>
      <c r="G83" s="150">
        <f>('Ordenacion Funcional '!F79-'Ordenacion Funcional '!B79)/'Ordenacion Funcional '!B79</f>
        <v>-7.0420744883691364E-2</v>
      </c>
    </row>
    <row r="84" spans="1:7" s="7" customFormat="1" ht="12.75" customHeight="1" x14ac:dyDescent="0.2">
      <c r="A84" s="6"/>
      <c r="B84" s="38"/>
      <c r="C84" s="38"/>
      <c r="D84" s="38"/>
      <c r="E84" s="38"/>
      <c r="F84" s="38"/>
      <c r="G84" s="44"/>
    </row>
    <row r="85" spans="1:7" s="24" customFormat="1" ht="12.75" customHeight="1" x14ac:dyDescent="0.2">
      <c r="A85" s="21"/>
      <c r="B85" s="93" t="s">
        <v>151</v>
      </c>
      <c r="C85" s="93"/>
      <c r="D85" s="93"/>
      <c r="E85" s="93"/>
      <c r="F85" s="93"/>
      <c r="G85" s="36"/>
    </row>
    <row r="86" spans="1:7" s="123" customFormat="1" ht="12.75" customHeight="1" x14ac:dyDescent="0.2">
      <c r="A86" s="101" t="str">
        <f>A40</f>
        <v>Numero de empresas incluidas que permanencen</v>
      </c>
      <c r="B86" s="97">
        <f>B40</f>
        <v>910</v>
      </c>
      <c r="C86" s="97">
        <f t="shared" ref="C86:G86" si="2">C40</f>
        <v>910</v>
      </c>
      <c r="D86" s="97">
        <f t="shared" si="2"/>
        <v>910</v>
      </c>
      <c r="E86" s="97">
        <f t="shared" si="2"/>
        <v>910</v>
      </c>
      <c r="F86" s="97">
        <f t="shared" si="2"/>
        <v>910</v>
      </c>
      <c r="G86" s="97">
        <f t="shared" si="2"/>
        <v>910</v>
      </c>
    </row>
    <row r="87" spans="1:7" s="23" customFormat="1" ht="12.75" customHeight="1" x14ac:dyDescent="0.2">
      <c r="A87" s="5" t="s">
        <v>50</v>
      </c>
      <c r="B87" s="116">
        <f>B41</f>
        <v>2008</v>
      </c>
      <c r="C87" s="116">
        <f t="shared" ref="C87:F87" si="3">C41</f>
        <v>2009</v>
      </c>
      <c r="D87" s="116">
        <f t="shared" si="3"/>
        <v>2010</v>
      </c>
      <c r="E87" s="116">
        <f t="shared" si="3"/>
        <v>2011</v>
      </c>
      <c r="F87" s="116">
        <f t="shared" si="3"/>
        <v>2012</v>
      </c>
      <c r="G87" s="17" t="s">
        <v>157</v>
      </c>
    </row>
    <row r="88" spans="1:7" s="23" customFormat="1" ht="12.75" customHeight="1" x14ac:dyDescent="0.2">
      <c r="A88" s="5"/>
      <c r="B88" s="174" t="str">
        <f>B42</f>
        <v>Porcentajes verticales (importancia relativa de cada masa)                           Porcentaje horizontal (intensidad de la variación)</v>
      </c>
      <c r="C88" s="174"/>
      <c r="D88" s="174"/>
      <c r="E88" s="174"/>
      <c r="F88" s="174"/>
      <c r="G88" s="174"/>
    </row>
    <row r="89" spans="1:7" s="23" customFormat="1" ht="12.75" customHeight="1" x14ac:dyDescent="0.2">
      <c r="A89" s="5"/>
      <c r="B89" s="174"/>
      <c r="C89" s="174"/>
      <c r="D89" s="174"/>
      <c r="E89" s="174"/>
      <c r="F89" s="174"/>
      <c r="G89" s="174"/>
    </row>
    <row r="90" spans="1:7" s="11" customFormat="1" ht="12.75" customHeight="1" x14ac:dyDescent="0.2">
      <c r="A90" s="10" t="s">
        <v>51</v>
      </c>
      <c r="B90" s="149">
        <f>'Ordenacion Funcional '!B85/'Ordenacion Funcional '!$B$85</f>
        <v>1</v>
      </c>
      <c r="C90" s="149">
        <f>'Ordenacion Funcional '!C85/'Ordenacion Funcional '!$C$85</f>
        <v>1</v>
      </c>
      <c r="D90" s="149">
        <f>'Ordenacion Funcional '!E85/'Ordenacion Funcional '!$E$85</f>
        <v>1</v>
      </c>
      <c r="E90" s="149">
        <f>'Ordenacion Funcional '!F85/'Ordenacion Funcional '!$F$85</f>
        <v>1</v>
      </c>
      <c r="F90" s="149">
        <f>'Ordenacion Funcional '!F85/'Ordenacion Funcional '!$F$85</f>
        <v>1</v>
      </c>
      <c r="G90" s="150">
        <f>('Ordenacion Funcional '!F85-'Ordenacion Funcional '!B85)/'Ordenacion Funcional '!B85</f>
        <v>-0.1266297512783576</v>
      </c>
    </row>
    <row r="91" spans="1:7" s="11" customFormat="1" ht="12.75" customHeight="1" x14ac:dyDescent="0.2">
      <c r="A91" s="10" t="s">
        <v>87</v>
      </c>
      <c r="B91" s="149">
        <f>'Ordenacion Funcional '!B86/'Ordenacion Funcional '!$B$85</f>
        <v>-0.71180715062618816</v>
      </c>
      <c r="C91" s="149">
        <f>'Ordenacion Funcional '!C86/'Ordenacion Funcional '!$C$85</f>
        <v>-0.68723696402058521</v>
      </c>
      <c r="D91" s="149">
        <f>'Ordenacion Funcional '!E86/'Ordenacion Funcional '!$E$85</f>
        <v>-0.70054580938620048</v>
      </c>
      <c r="E91" s="149">
        <f>'Ordenacion Funcional '!F86/'Ordenacion Funcional '!$F$85</f>
        <v>-0.70209371908909612</v>
      </c>
      <c r="F91" s="149">
        <f>'Ordenacion Funcional '!F86/'Ordenacion Funcional '!$F$85</f>
        <v>-0.70209371908909612</v>
      </c>
      <c r="G91" s="150">
        <f>('Ordenacion Funcional '!F86-'Ordenacion Funcional '!B86)/'Ordenacion Funcional '!B86</f>
        <v>-0.13854789808262574</v>
      </c>
    </row>
    <row r="92" spans="1:7" s="20" customFormat="1" ht="12.75" customHeight="1" x14ac:dyDescent="0.2">
      <c r="A92" s="19" t="s">
        <v>54</v>
      </c>
      <c r="B92" s="147">
        <f>'Ordenacion Funcional '!B87/'Ordenacion Funcional '!$B$85</f>
        <v>-0.71022244982049743</v>
      </c>
      <c r="C92" s="147">
        <f>'Ordenacion Funcional '!C87/'Ordenacion Funcional '!$C$85</f>
        <v>-0.6875544987602501</v>
      </c>
      <c r="D92" s="147">
        <f>'Ordenacion Funcional '!E87/'Ordenacion Funcional '!$E$85</f>
        <v>-0.7017982907453818</v>
      </c>
      <c r="E92" s="147">
        <f>'Ordenacion Funcional '!F87/'Ordenacion Funcional '!$F$85</f>
        <v>-0.70163055595589607</v>
      </c>
      <c r="F92" s="147">
        <f>'Ordenacion Funcional '!F87/'Ordenacion Funcional '!$F$85</f>
        <v>-0.70163055595589607</v>
      </c>
      <c r="G92" s="150">
        <f>('Ordenacion Funcional '!F87-'Ordenacion Funcional '!B87)/'Ordenacion Funcional '!B87</f>
        <v>-0.13719532053544514</v>
      </c>
    </row>
    <row r="93" spans="1:7" s="20" customFormat="1" ht="12.75" customHeight="1" x14ac:dyDescent="0.2">
      <c r="A93" s="19" t="s">
        <v>52</v>
      </c>
      <c r="B93" s="147">
        <f>'Ordenacion Funcional '!B88/'Ordenacion Funcional '!$B$85</f>
        <v>-1.5847008056907219E-3</v>
      </c>
      <c r="C93" s="147">
        <f>'Ordenacion Funcional '!C88/'Ordenacion Funcional '!$C$85</f>
        <v>3.1753473966492643E-4</v>
      </c>
      <c r="D93" s="147">
        <f>'Ordenacion Funcional '!E88/'Ordenacion Funcional '!$E$85</f>
        <v>1.2524813591812979E-3</v>
      </c>
      <c r="E93" s="147">
        <f>'Ordenacion Funcional '!F88/'Ordenacion Funcional '!$F$85</f>
        <v>-4.6316313320005076E-4</v>
      </c>
      <c r="F93" s="147">
        <f>'Ordenacion Funcional '!F88/'Ordenacion Funcional '!$F$85</f>
        <v>-4.6316313320005076E-4</v>
      </c>
      <c r="G93" s="150">
        <f>('Ordenacion Funcional '!F88-'Ordenacion Funcional '!B88)/'Ordenacion Funcional '!B88</f>
        <v>-0.74473862864901563</v>
      </c>
    </row>
    <row r="94" spans="1:7" s="20" customFormat="1" ht="12.75" customHeight="1" x14ac:dyDescent="0.2">
      <c r="A94" s="10"/>
      <c r="B94" s="41"/>
      <c r="C94" s="41"/>
      <c r="D94" s="41"/>
      <c r="E94" s="41"/>
      <c r="F94" s="41"/>
      <c r="G94" s="44"/>
    </row>
    <row r="95" spans="1:7" s="22" customFormat="1" ht="12.75" customHeight="1" x14ac:dyDescent="0.2">
      <c r="A95" s="5" t="s">
        <v>147</v>
      </c>
      <c r="B95" s="148">
        <f>'Ordenacion Funcional '!B90/'Ordenacion Funcional '!$B$85</f>
        <v>0.2881928493738119</v>
      </c>
      <c r="C95" s="148">
        <f>'Ordenacion Funcional '!C90/'Ordenacion Funcional '!$C$85</f>
        <v>0.31276303597941479</v>
      </c>
      <c r="D95" s="148">
        <f>'Ordenacion Funcional '!E90/'Ordenacion Funcional '!$E$85</f>
        <v>0.29945419061379952</v>
      </c>
      <c r="E95" s="148">
        <f>'Ordenacion Funcional '!F90/'Ordenacion Funcional '!$F$85</f>
        <v>0.29790628091090393</v>
      </c>
      <c r="F95" s="148">
        <f>'Ordenacion Funcional '!F90/'Ordenacion Funcional '!$F$85</f>
        <v>0.29790628091090393</v>
      </c>
      <c r="G95" s="150">
        <f>('Ordenacion Funcional '!F90-'Ordenacion Funcional '!B90)/'Ordenacion Funcional '!B90</f>
        <v>-9.7193135706792999E-2</v>
      </c>
    </row>
    <row r="96" spans="1:7" s="11" customFormat="1" ht="12.75" customHeight="1" x14ac:dyDescent="0.2">
      <c r="A96" s="87"/>
      <c r="B96" s="41"/>
      <c r="C96" s="41"/>
      <c r="D96" s="41"/>
      <c r="E96" s="41"/>
      <c r="F96" s="41"/>
      <c r="G96" s="44"/>
    </row>
    <row r="97" spans="1:7" s="11" customFormat="1" ht="12.75" customHeight="1" x14ac:dyDescent="0.2">
      <c r="A97" s="10" t="s">
        <v>56</v>
      </c>
      <c r="B97" s="149">
        <f>'Ordenacion Funcional '!B92/'Ordenacion Funcional '!$B$85</f>
        <v>-0.14085655606753214</v>
      </c>
      <c r="C97" s="149">
        <f>'Ordenacion Funcional '!C92/'Ordenacion Funcional '!$C$85</f>
        <v>-0.15716233095306315</v>
      </c>
      <c r="D97" s="149">
        <f>'Ordenacion Funcional '!E92/'Ordenacion Funcional '!$E$85</f>
        <v>-0.15378272077672966</v>
      </c>
      <c r="E97" s="149">
        <f>'Ordenacion Funcional '!F92/'Ordenacion Funcional '!$F$85</f>
        <v>-0.15572135810270643</v>
      </c>
      <c r="F97" s="149">
        <f>'Ordenacion Funcional '!F92/'Ordenacion Funcional '!$F$85</f>
        <v>-0.15572135810270643</v>
      </c>
      <c r="G97" s="150">
        <f>('Ordenacion Funcional '!F92-'Ordenacion Funcional '!B92)/'Ordenacion Funcional '!B92</f>
        <v>-3.446168886716363E-2</v>
      </c>
    </row>
    <row r="98" spans="1:7" s="11" customFormat="1" ht="12.75" customHeight="1" x14ac:dyDescent="0.2">
      <c r="A98" s="10" t="s">
        <v>57</v>
      </c>
      <c r="B98" s="149">
        <f>'Ordenacion Funcional '!B93/'Ordenacion Funcional '!$B$85</f>
        <v>-0.11084836898461883</v>
      </c>
      <c r="C98" s="149">
        <f>'Ordenacion Funcional '!C93/'Ordenacion Funcional '!$C$85</f>
        <v>-0.11743451776271968</v>
      </c>
      <c r="D98" s="149">
        <f>'Ordenacion Funcional '!E93/'Ordenacion Funcional '!$E$85</f>
        <v>-0.11378697538898032</v>
      </c>
      <c r="E98" s="149">
        <f>'Ordenacion Funcional '!F93/'Ordenacion Funcional '!$F$85</f>
        <v>-0.11439636663303807</v>
      </c>
      <c r="F98" s="149">
        <f>'Ordenacion Funcional '!F93/'Ordenacion Funcional '!$F$85</f>
        <v>-0.11439636663303807</v>
      </c>
      <c r="G98" s="150">
        <f>('Ordenacion Funcional '!F93-'Ordenacion Funcional '!B93)/'Ordenacion Funcional '!B93</f>
        <v>-9.8675207453777836E-2</v>
      </c>
    </row>
    <row r="99" spans="1:7" s="11" customFormat="1" ht="12.75" customHeight="1" x14ac:dyDescent="0.2">
      <c r="A99" s="10" t="s">
        <v>58</v>
      </c>
      <c r="B99" s="149">
        <f>'Ordenacion Funcional '!B94/'Ordenacion Funcional '!$B$85</f>
        <v>-2.3637108894657741E-2</v>
      </c>
      <c r="C99" s="149">
        <f>'Ordenacion Funcional '!C94/'Ordenacion Funcional '!$C$85</f>
        <v>-2.7507687193551067E-2</v>
      </c>
      <c r="D99" s="149">
        <f>'Ordenacion Funcional '!E94/'Ordenacion Funcional '!$E$85</f>
        <v>-2.6737130694278622E-2</v>
      </c>
      <c r="E99" s="149">
        <f>'Ordenacion Funcional '!F94/'Ordenacion Funcional '!$F$85</f>
        <v>-2.4981245588555929E-2</v>
      </c>
      <c r="F99" s="149">
        <f>'Ordenacion Funcional '!F94/'Ordenacion Funcional '!$F$85</f>
        <v>-2.4981245588555929E-2</v>
      </c>
      <c r="G99" s="150">
        <f>('Ordenacion Funcional '!F94-'Ordenacion Funcional '!B94)/'Ordenacion Funcional '!B94</f>
        <v>-7.6965090346365658E-2</v>
      </c>
    </row>
    <row r="100" spans="1:7" s="11" customFormat="1" ht="12.75" customHeight="1" x14ac:dyDescent="0.2">
      <c r="A100" s="10"/>
      <c r="B100" s="41"/>
      <c r="C100" s="41"/>
      <c r="D100" s="41"/>
      <c r="E100" s="41"/>
      <c r="F100" s="41"/>
      <c r="G100" s="44"/>
    </row>
    <row r="101" spans="1:7" s="22" customFormat="1" ht="12.75" customHeight="1" x14ac:dyDescent="0.2">
      <c r="A101" s="5" t="s">
        <v>146</v>
      </c>
      <c r="B101" s="148">
        <f>'Ordenacion Funcional '!B96/'Ordenacion Funcional '!$B$85</f>
        <v>1.2850815427003172E-2</v>
      </c>
      <c r="C101" s="148">
        <f>'Ordenacion Funcional '!C96/'Ordenacion Funcional '!$C$85</f>
        <v>1.0658500070080909E-2</v>
      </c>
      <c r="D101" s="148">
        <f>'Ordenacion Funcional '!E96/'Ordenacion Funcional '!$E$85</f>
        <v>5.1473637538109254E-3</v>
      </c>
      <c r="E101" s="148">
        <f>'Ordenacion Funcional '!F96/'Ordenacion Funcional '!$F$85</f>
        <v>2.8073105866034992E-3</v>
      </c>
      <c r="F101" s="148">
        <f>'Ordenacion Funcional '!F96/'Ordenacion Funcional '!$F$85</f>
        <v>2.8073105866034992E-3</v>
      </c>
      <c r="G101" s="150">
        <f>('Ordenacion Funcional '!F96-'Ordenacion Funcional '!B96)/'Ordenacion Funcional '!B96</f>
        <v>-0.80920887400586017</v>
      </c>
    </row>
    <row r="102" spans="1:7" s="11" customFormat="1" ht="12.75" customHeight="1" x14ac:dyDescent="0.2">
      <c r="A102" s="10"/>
      <c r="B102" s="41"/>
      <c r="C102" s="41"/>
      <c r="D102" s="41"/>
      <c r="E102" s="41"/>
      <c r="F102" s="41"/>
      <c r="G102" s="44"/>
    </row>
    <row r="103" spans="1:7" s="20" customFormat="1" ht="12.75" customHeight="1" x14ac:dyDescent="0.2">
      <c r="A103" s="19" t="s">
        <v>55</v>
      </c>
      <c r="B103" s="147">
        <f>'Ordenacion Funcional '!B98/'Ordenacion Funcional '!$B$85</f>
        <v>2.001478193419565E-2</v>
      </c>
      <c r="C103" s="147">
        <f>'Ordenacion Funcional '!C98/'Ordenacion Funcional '!$C$85</f>
        <v>1.7774503200774984E-2</v>
      </c>
      <c r="D103" s="147">
        <f>'Ordenacion Funcional '!E98/'Ordenacion Funcional '!$E$85</f>
        <v>1.8990390073846206E-2</v>
      </c>
      <c r="E103" s="147">
        <f>'Ordenacion Funcional '!F98/'Ordenacion Funcional '!$F$85</f>
        <v>1.9625305952508533E-2</v>
      </c>
      <c r="F103" s="147">
        <f>'Ordenacion Funcional '!F98/'Ordenacion Funcional '!$F$85</f>
        <v>1.9625305952508533E-2</v>
      </c>
      <c r="G103" s="150">
        <f>('Ordenacion Funcional '!F98-'Ordenacion Funcional '!B98)/'Ordenacion Funcional '!B98</f>
        <v>-0.14362502687594067</v>
      </c>
    </row>
    <row r="104" spans="1:7" s="20" customFormat="1" ht="12.75" customHeight="1" x14ac:dyDescent="0.2">
      <c r="A104" s="19" t="s">
        <v>53</v>
      </c>
      <c r="B104" s="147">
        <f>'Ordenacion Funcional '!B99/'Ordenacion Funcional '!$B$85</f>
        <v>5.9170770069918337E-4</v>
      </c>
      <c r="C104" s="147">
        <f>'Ordenacion Funcional '!C99/'Ordenacion Funcional '!$C$85</f>
        <v>8.2732684123635128E-4</v>
      </c>
      <c r="D104" s="147">
        <f>'Ordenacion Funcional '!E99/'Ordenacion Funcional '!$E$85</f>
        <v>6.4536253240257712E-4</v>
      </c>
      <c r="E104" s="147">
        <f>'Ordenacion Funcional '!F99/'Ordenacion Funcional '!$F$85</f>
        <v>3.0302694352982043E-4</v>
      </c>
      <c r="F104" s="147">
        <f>'Ordenacion Funcional '!F99/'Ordenacion Funcional '!$F$85</f>
        <v>3.0302694352982043E-4</v>
      </c>
      <c r="G104" s="150">
        <f>('Ordenacion Funcional '!F99-'Ordenacion Funcional '!B99)/'Ordenacion Funcional '!B99</f>
        <v>-0.55272727272727273</v>
      </c>
    </row>
    <row r="105" spans="1:7" s="20" customFormat="1" ht="12.75" customHeight="1" x14ac:dyDescent="0.2">
      <c r="A105" s="19" t="s">
        <v>59</v>
      </c>
      <c r="B105" s="147">
        <f>'Ordenacion Funcional '!B100/'Ordenacion Funcional '!$B$85</f>
        <v>2.5174473084292528E-4</v>
      </c>
      <c r="C105" s="147">
        <f>'Ordenacion Funcional '!C100/'Ordenacion Funcional '!$C$85</f>
        <v>2.3194920436461422E-4</v>
      </c>
      <c r="D105" s="147">
        <f>'Ordenacion Funcional '!E100/'Ordenacion Funcional '!$E$85</f>
        <v>1.6731621210437186E-4</v>
      </c>
      <c r="E105" s="147">
        <f>'Ordenacion Funcional '!F100/'Ordenacion Funcional '!$F$85</f>
        <v>1.2194986751809848E-4</v>
      </c>
      <c r="F105" s="147">
        <f>'Ordenacion Funcional '!F100/'Ordenacion Funcional '!$F$85</f>
        <v>1.2194986751809848E-4</v>
      </c>
      <c r="G105" s="150">
        <f>('Ordenacion Funcional '!F100-'Ordenacion Funcional '!B100)/'Ordenacion Funcional '!B100</f>
        <v>-0.57692307692307687</v>
      </c>
    </row>
    <row r="106" spans="1:7" s="20" customFormat="1" ht="12.75" customHeight="1" x14ac:dyDescent="0.2">
      <c r="A106" s="19" t="s">
        <v>60</v>
      </c>
      <c r="B106" s="158">
        <f>'Ordenacion Funcional '!B101/'Ordenacion Funcional '!$B$85</f>
        <v>2.1516643661788486E-5</v>
      </c>
      <c r="C106" s="158">
        <f>'Ordenacion Funcional '!C101/'Ordenacion Funcional '!$C$85</f>
        <v>2.1706476344282081E-4</v>
      </c>
      <c r="D106" s="158">
        <f>'Ordenacion Funcional '!E101/'Ordenacion Funcional '!$E$85</f>
        <v>0</v>
      </c>
      <c r="E106" s="158">
        <f>'Ordenacion Funcional '!F101/'Ordenacion Funcional '!$F$85</f>
        <v>1.0347261486384113E-4</v>
      </c>
      <c r="F106" s="158">
        <f>'Ordenacion Funcional '!F101/'Ordenacion Funcional '!$F$85</f>
        <v>1.0347261486384113E-4</v>
      </c>
      <c r="G106" s="150">
        <f>('Ordenacion Funcional '!F101-'Ordenacion Funcional '!B101)/'Ordenacion Funcional '!B101</f>
        <v>3.2</v>
      </c>
    </row>
    <row r="107" spans="1:7" s="20" customFormat="1" ht="12.75" customHeight="1" x14ac:dyDescent="0.2">
      <c r="A107" s="19" t="s">
        <v>61</v>
      </c>
      <c r="B107" s="147">
        <f>'Ordenacion Funcional '!B102/'Ordenacion Funcional '!$B$85</f>
        <v>3.0198609379320138E-3</v>
      </c>
      <c r="C107" s="147">
        <f>'Ordenacion Funcional '!C102/'Ordenacion Funcional '!$C$85</f>
        <v>6.9274668790180235E-3</v>
      </c>
      <c r="D107" s="147">
        <f>'Ordenacion Funcional '!E102/'Ordenacion Funcional '!$E$85</f>
        <v>3.3654460948993651E-3</v>
      </c>
      <c r="E107" s="147">
        <f>'Ordenacion Funcional '!F102/'Ordenacion Funcional '!$F$85</f>
        <v>5.1145035346984325E-3</v>
      </c>
      <c r="F107" s="147">
        <f>'Ordenacion Funcional '!F102/'Ordenacion Funcional '!$F$85</f>
        <v>5.1145035346984325E-3</v>
      </c>
      <c r="G107" s="150">
        <f>('Ordenacion Funcional '!F102-'Ordenacion Funcional '!B102)/'Ordenacion Funcional '!B102</f>
        <v>0.47915924474527966</v>
      </c>
    </row>
    <row r="108" spans="1:7" s="12" customFormat="1" ht="12.75" customHeight="1" x14ac:dyDescent="0.2">
      <c r="A108" s="8"/>
      <c r="B108" s="41"/>
      <c r="C108" s="41"/>
      <c r="D108" s="41"/>
      <c r="E108" s="41"/>
      <c r="F108" s="41"/>
      <c r="G108" s="44"/>
    </row>
    <row r="109" spans="1:7" s="22" customFormat="1" ht="12.75" customHeight="1" x14ac:dyDescent="0.2">
      <c r="A109" s="5" t="s">
        <v>154</v>
      </c>
      <c r="B109" s="148">
        <f>'Ordenacion Funcional '!B104/'Ordenacion Funcional '!$B$85</f>
        <v>3.6750427374334732E-2</v>
      </c>
      <c r="C109" s="148">
        <f>'Ordenacion Funcional '!C104/'Ordenacion Funcional '!$C$85</f>
        <v>3.6636810958917701E-2</v>
      </c>
      <c r="D109" s="148">
        <f>'Ordenacion Funcional '!E104/'Ordenacion Funcional '!$E$85</f>
        <v>2.8315878667063445E-2</v>
      </c>
      <c r="E109" s="148">
        <f>'Ordenacion Funcional '!F104/'Ordenacion Funcional '!$F$85</f>
        <v>2.8075569499722227E-2</v>
      </c>
      <c r="F109" s="148">
        <f>'Ordenacion Funcional '!F104/'Ordenacion Funcional '!$F$85</f>
        <v>2.8075569499722227E-2</v>
      </c>
      <c r="G109" s="150">
        <f>('Ordenacion Funcional '!F104-'Ordenacion Funcional '!B104)/'Ordenacion Funcional '!B104</f>
        <v>-0.33278688524590166</v>
      </c>
    </row>
    <row r="110" spans="1:7" s="22" customFormat="1" ht="12.75" customHeight="1" x14ac:dyDescent="0.2">
      <c r="A110" s="87"/>
      <c r="B110" s="41"/>
      <c r="C110" s="41"/>
      <c r="D110" s="41"/>
      <c r="E110" s="41"/>
      <c r="F110" s="41"/>
      <c r="G110" s="44"/>
    </row>
    <row r="111" spans="1:7" s="11" customFormat="1" ht="12.75" customHeight="1" x14ac:dyDescent="0.2">
      <c r="A111" s="10" t="s">
        <v>62</v>
      </c>
      <c r="B111" s="149">
        <f>'Ordenacion Funcional '!B106/'Ordenacion Funcional '!$B$85</f>
        <v>5.1231128558718387E-3</v>
      </c>
      <c r="C111" s="149">
        <f>'Ordenacion Funcional '!C106/'Ordenacion Funcional '!$C$85</f>
        <v>4.7506173942057353E-3</v>
      </c>
      <c r="D111" s="149">
        <f>'Ordenacion Funcional '!E106/'Ordenacion Funcional '!$E$85</f>
        <v>3.0296185548898762E-3</v>
      </c>
      <c r="E111" s="149">
        <f>'Ordenacion Funcional '!F106/'Ordenacion Funcional '!$F$85</f>
        <v>3.3357600125152593E-3</v>
      </c>
      <c r="F111" s="149">
        <f>'Ordenacion Funcional '!F106/'Ordenacion Funcional '!$F$85</f>
        <v>3.3357600125152593E-3</v>
      </c>
      <c r="G111" s="150">
        <f>('Ordenacion Funcional '!F106-'Ordenacion Funcional '!B106)/'Ordenacion Funcional '!B106</f>
        <v>-0.43133137337253252</v>
      </c>
    </row>
    <row r="112" spans="1:7" s="11" customFormat="1" ht="12.75" customHeight="1" x14ac:dyDescent="0.2">
      <c r="A112" s="10" t="s">
        <v>63</v>
      </c>
      <c r="B112" s="149">
        <f>'Ordenacion Funcional '!B107/'Ordenacion Funcional '!$B$85</f>
        <v>-1.6899171931968677E-2</v>
      </c>
      <c r="C112" s="149">
        <f>'Ordenacion Funcional '!C107/'Ordenacion Funcional '!$C$85</f>
        <v>-1.7459449201263688E-2</v>
      </c>
      <c r="D112" s="149">
        <f>'Ordenacion Funcional '!E107/'Ordenacion Funcional '!$E$85</f>
        <v>-1.2209303020416163E-2</v>
      </c>
      <c r="E112" s="149">
        <f>'Ordenacion Funcional '!F107/'Ordenacion Funcional '!$F$85</f>
        <v>-1.2793649737807784E-2</v>
      </c>
      <c r="F112" s="149">
        <f>'Ordenacion Funcional '!F107/'Ordenacion Funcional '!$F$85</f>
        <v>-1.2793649737807784E-2</v>
      </c>
      <c r="G112" s="150">
        <f>('Ordenacion Funcional '!F107-'Ordenacion Funcional '!B107)/'Ordenacion Funcional '!B107</f>
        <v>-0.33880825057295644</v>
      </c>
    </row>
    <row r="113" spans="1:7" s="11" customFormat="1" ht="12.75" customHeight="1" x14ac:dyDescent="0.2">
      <c r="A113" s="10" t="s">
        <v>145</v>
      </c>
      <c r="B113" s="149">
        <f>'Ordenacion Funcional '!B108/'Ordenacion Funcional '!$B$85</f>
        <v>-6.5518179950145941E-4</v>
      </c>
      <c r="C113" s="149">
        <f>'Ordenacion Funcional '!C108/'Ordenacion Funcional '!$C$85</f>
        <v>-5.9636993293318997E-3</v>
      </c>
      <c r="D113" s="149">
        <f>'Ordenacion Funcional '!E108/'Ordenacion Funcional '!$E$85</f>
        <v>-2.5527673503924161E-3</v>
      </c>
      <c r="E113" s="149">
        <f>'Ordenacion Funcional '!F108/'Ordenacion Funcional '!$F$85</f>
        <v>8.4748998840860354E-4</v>
      </c>
      <c r="F113" s="149">
        <f>'Ordenacion Funcional '!F108/'Ordenacion Funcional '!$F$85</f>
        <v>8.4748998840860354E-4</v>
      </c>
      <c r="G113" s="150">
        <f>('Ordenacion Funcional '!F108-'Ordenacion Funcional '!B108)/'Ordenacion Funcional '!B108</f>
        <v>-2.1297208538587848</v>
      </c>
    </row>
    <row r="114" spans="1:7" s="20" customFormat="1" ht="12.75" customHeight="1" x14ac:dyDescent="0.2">
      <c r="A114" s="19" t="s">
        <v>64</v>
      </c>
      <c r="B114" s="147">
        <f>'Ordenacion Funcional '!B109/'Ordenacion Funcional '!$B$85</f>
        <v>-7.2618672358536142E-4</v>
      </c>
      <c r="C114" s="147">
        <f>'Ordenacion Funcional '!C109/'Ordenacion Funcional '!$C$85</f>
        <v>-7.6530833739554534E-4</v>
      </c>
      <c r="D114" s="147">
        <f>'Ordenacion Funcional '!E109/'Ordenacion Funcional '!$E$85</f>
        <v>-8.9753196635988049E-4</v>
      </c>
      <c r="E114" s="147">
        <f>'Ordenacion Funcional '!F109/'Ordenacion Funcional '!$F$85</f>
        <v>-5.0874035641388553E-4</v>
      </c>
      <c r="F114" s="147">
        <f>'Ordenacion Funcional '!F109/'Ordenacion Funcional '!$F$85</f>
        <v>-5.0874035641388553E-4</v>
      </c>
      <c r="G114" s="150">
        <f>('Ordenacion Funcional '!F109-'Ordenacion Funcional '!B109)/'Ordenacion Funcional '!B109</f>
        <v>-0.38814814814814813</v>
      </c>
    </row>
    <row r="115" spans="1:7" s="20" customFormat="1" ht="12.75" customHeight="1" x14ac:dyDescent="0.2">
      <c r="A115" s="19" t="s">
        <v>65</v>
      </c>
      <c r="B115" s="147">
        <f>'Ordenacion Funcional '!B110/'Ordenacion Funcional '!$B$85</f>
        <v>1.6137482746341364E-5</v>
      </c>
      <c r="C115" s="147">
        <f>'Ordenacion Funcional '!C110/'Ordenacion Funcional '!$C$85</f>
        <v>-2.5750082794702626E-3</v>
      </c>
      <c r="D115" s="147">
        <f>'Ordenacion Funcional '!E110/'Ordenacion Funcional '!$E$85</f>
        <v>-1.0779944522724529E-3</v>
      </c>
      <c r="E115" s="147">
        <f>'Ordenacion Funcional '!F110/'Ordenacion Funcional '!$F$85</f>
        <v>1.5816528272044287E-3</v>
      </c>
      <c r="F115" s="147">
        <f>'Ordenacion Funcional '!F110/'Ordenacion Funcional '!$F$85</f>
        <v>1.5816528272044287E-3</v>
      </c>
      <c r="G115" s="150">
        <f>('Ordenacion Funcional '!F110-'Ordenacion Funcional '!B110)/'Ordenacion Funcional '!B110</f>
        <v>84.6</v>
      </c>
    </row>
    <row r="116" spans="1:7" s="20" customFormat="1" ht="12.75" customHeight="1" x14ac:dyDescent="0.2">
      <c r="A116" s="19" t="s">
        <v>66</v>
      </c>
      <c r="B116" s="147">
        <f>'Ordenacion Funcional '!B111/'Ordenacion Funcional '!$B$85</f>
        <v>5.4867441337560635E-5</v>
      </c>
      <c r="C116" s="147">
        <f>'Ordenacion Funcional '!C111/'Ordenacion Funcional '!$C$85</f>
        <v>-2.6233827124660914E-3</v>
      </c>
      <c r="D116" s="147">
        <f>'Ordenacion Funcional '!E111/'Ordenacion Funcional '!$E$85</f>
        <v>-5.7724093176008285E-4</v>
      </c>
      <c r="E116" s="147">
        <f>'Ordenacion Funcional '!F111/'Ordenacion Funcional '!$F$85</f>
        <v>-2.2542248238193959E-4</v>
      </c>
      <c r="F116" s="147">
        <f>'Ordenacion Funcional '!F111/'Ordenacion Funcional '!$F$85</f>
        <v>-2.2542248238193959E-4</v>
      </c>
      <c r="G116" s="150">
        <f>('Ordenacion Funcional '!F111-'Ordenacion Funcional '!B111)/'Ordenacion Funcional '!B111</f>
        <v>-4.5882352941176467</v>
      </c>
    </row>
    <row r="117" spans="1:7" s="12" customFormat="1" ht="12.75" customHeight="1" x14ac:dyDescent="0.2">
      <c r="A117" s="8"/>
      <c r="B117" s="41"/>
      <c r="C117" s="41"/>
      <c r="D117" s="41"/>
      <c r="E117" s="41"/>
      <c r="F117" s="41"/>
      <c r="G117" s="44"/>
    </row>
    <row r="118" spans="1:7" s="22" customFormat="1" ht="12.75" customHeight="1" x14ac:dyDescent="0.2">
      <c r="A118" s="5" t="s">
        <v>73</v>
      </c>
      <c r="B118" s="148">
        <f>'Ordenacion Funcional '!B113/'Ordenacion Funcional '!$B$85</f>
        <v>2.4319186498736434E-2</v>
      </c>
      <c r="C118" s="148">
        <f>'Ordenacion Funcional '!C113/'Ordenacion Funcional '!$C$85</f>
        <v>1.7964279822527851E-2</v>
      </c>
      <c r="D118" s="148">
        <f>'Ordenacion Funcional '!E113/'Ordenacion Funcional '!$E$85</f>
        <v>1.6583426851144743E-2</v>
      </c>
      <c r="E118" s="148">
        <f>'Ordenacion Funcional '!F113/'Ordenacion Funcional '!$F$85</f>
        <v>1.9465169762838304E-2</v>
      </c>
      <c r="F118" s="148">
        <f>'Ordenacion Funcional '!F113/'Ordenacion Funcional '!$F$85</f>
        <v>1.9465169762838304E-2</v>
      </c>
      <c r="G118" s="150">
        <f>('Ordenacion Funcional '!F113-'Ordenacion Funcional '!B113)/'Ordenacion Funcional '!B113</f>
        <v>-0.30095111700951116</v>
      </c>
    </row>
    <row r="119" spans="1:7" s="7" customFormat="1" ht="12.75" customHeight="1" x14ac:dyDescent="0.2">
      <c r="B119" s="41"/>
      <c r="C119" s="41"/>
      <c r="D119" s="41"/>
      <c r="E119" s="41"/>
      <c r="F119" s="41"/>
      <c r="G119" s="44"/>
    </row>
    <row r="120" spans="1:7" s="11" customFormat="1" ht="12.75" customHeight="1" x14ac:dyDescent="0.2">
      <c r="A120" s="10" t="s">
        <v>67</v>
      </c>
      <c r="B120" s="149">
        <f>'Ordenacion Funcional '!B115/'Ordenacion Funcional '!$B$85</f>
        <v>-3.2931223124367274E-3</v>
      </c>
      <c r="C120" s="149">
        <f>'Ordenacion Funcional '!C115/'Ordenacion Funcional '!$C$85</f>
        <v>-3.4916417662373745E-3</v>
      </c>
      <c r="D120" s="149">
        <f>'Ordenacion Funcional '!E115/'Ordenacion Funcional '!$E$85</f>
        <v>-3.0487404077018045E-3</v>
      </c>
      <c r="E120" s="149">
        <f>'Ordenacion Funcional '!F115/'Ordenacion Funcional '!$F$85</f>
        <v>-3.1288147827875767E-3</v>
      </c>
      <c r="F120" s="149">
        <f>'Ordenacion Funcional '!F115/'Ordenacion Funcional '!$F$85</f>
        <v>-3.1288147827875767E-3</v>
      </c>
      <c r="G120" s="150">
        <f>('Ordenacion Funcional '!F115-'Ordenacion Funcional '!B115)/'Ordenacion Funcional '!B115</f>
        <v>-0.17020581509310684</v>
      </c>
    </row>
    <row r="121" spans="1:7" s="7" customFormat="1" ht="12.75" customHeight="1" x14ac:dyDescent="0.2">
      <c r="A121" s="6"/>
      <c r="B121" s="41"/>
      <c r="C121" s="41"/>
      <c r="D121" s="41"/>
      <c r="E121" s="41"/>
      <c r="F121" s="41"/>
      <c r="G121" s="44"/>
    </row>
    <row r="122" spans="1:7" s="22" customFormat="1" ht="12.75" customHeight="1" x14ac:dyDescent="0.2">
      <c r="A122" s="5" t="s">
        <v>88</v>
      </c>
      <c r="B122" s="148">
        <f>'Ordenacion Funcional '!B117/'Ordenacion Funcional '!$B$85</f>
        <v>2.1026064186299709E-2</v>
      </c>
      <c r="C122" s="148">
        <f>'Ordenacion Funcional '!C117/'Ordenacion Funcional '!$C$85</f>
        <v>1.4472638056290475E-2</v>
      </c>
      <c r="D122" s="148">
        <f>'Ordenacion Funcional '!E117/'Ordenacion Funcional '!$E$85</f>
        <v>1.3534686443442938E-2</v>
      </c>
      <c r="E122" s="148">
        <f>'Ordenacion Funcional '!F117/'Ordenacion Funcional '!$F$85</f>
        <v>1.6336354980050725E-2</v>
      </c>
      <c r="F122" s="148">
        <f>'Ordenacion Funcional '!F117/'Ordenacion Funcional '!$F$85</f>
        <v>1.6336354980050725E-2</v>
      </c>
      <c r="G122" s="150">
        <f>('Ordenacion Funcional '!F117-'Ordenacion Funcional '!B117)/'Ordenacion Funcional '!B117</f>
        <v>-0.32142857142857145</v>
      </c>
    </row>
    <row r="123" spans="1:7" s="7" customFormat="1" ht="12.75" customHeight="1" x14ac:dyDescent="0.2">
      <c r="B123" s="41"/>
      <c r="C123" s="41"/>
      <c r="D123" s="41"/>
      <c r="E123" s="41"/>
      <c r="F123" s="41"/>
      <c r="G123" s="44"/>
    </row>
    <row r="124" spans="1:7" s="81" customFormat="1" ht="12.75" customHeight="1" x14ac:dyDescent="0.2">
      <c r="A124" s="160" t="s">
        <v>89</v>
      </c>
      <c r="B124" s="161">
        <f>'Ordenacion Funcional '!B119/'Ordenacion Funcional '!B85</f>
        <v>4.2025232568022181E-2</v>
      </c>
      <c r="C124" s="161">
        <f>'Ordenacion Funcional '!C119/'Ordenacion Funcional '!C85</f>
        <v>4.0567543732347985E-2</v>
      </c>
      <c r="D124" s="161">
        <f>'Ordenacion Funcional '!D119/'Ordenacion Funcional '!D85</f>
        <v>3.8312336552771636E-2</v>
      </c>
      <c r="E124" s="161">
        <f>'Ordenacion Funcional '!E119/'Ordenacion Funcional '!E85</f>
        <v>3.9291822181110242E-2</v>
      </c>
      <c r="F124" s="161">
        <f>'Ordenacion Funcional '!F119/'Ordenacion Funcional '!F85</f>
        <v>3.5130184563117679E-2</v>
      </c>
      <c r="G124" s="162">
        <f>('Ordenacion Funcional '!F119-'Ordenacion Funcional '!B119)/'Ordenacion Funcional '!B119</f>
        <v>-0.2699229449863042</v>
      </c>
    </row>
    <row r="125" spans="1:7" ht="12.75" customHeight="1" x14ac:dyDescent="0.2"/>
    <row r="126" spans="1:7" ht="12.75" customHeight="1" x14ac:dyDescent="0.2">
      <c r="B126" s="159"/>
      <c r="C126" s="159"/>
      <c r="D126" s="159"/>
      <c r="E126" s="159"/>
      <c r="F126" s="159"/>
    </row>
    <row r="127" spans="1:7" ht="12.75" customHeight="1" x14ac:dyDescent="0.2"/>
    <row r="128" spans="1:7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</sheetData>
  <mergeCells count="3">
    <mergeCell ref="B7:G8"/>
    <mergeCell ref="B42:G43"/>
    <mergeCell ref="B88:G89"/>
  </mergeCells>
  <phoneticPr fontId="6" type="noConversion"/>
  <pageMargins left="0.7" right="0.7" top="0.75" bottom="0.75" header="0.3" footer="0.3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5" sqref="B5:F5"/>
    </sheetView>
  </sheetViews>
  <sheetFormatPr baseColWidth="10" defaultRowHeight="12.75" x14ac:dyDescent="0.2"/>
  <cols>
    <col min="1" max="1" width="54.5703125" customWidth="1"/>
  </cols>
  <sheetData>
    <row r="1" spans="1:6" ht="18" x14ac:dyDescent="0.25">
      <c r="A1" s="46" t="s">
        <v>152</v>
      </c>
      <c r="B1" s="65"/>
      <c r="C1" s="65"/>
      <c r="D1" s="65"/>
      <c r="E1" s="65"/>
      <c r="F1" s="65"/>
    </row>
    <row r="2" spans="1:6" s="126" customFormat="1" ht="15" x14ac:dyDescent="0.25">
      <c r="A2" s="124"/>
      <c r="B2" s="175" t="s">
        <v>151</v>
      </c>
      <c r="C2" s="175"/>
      <c r="D2" s="175"/>
      <c r="E2" s="175"/>
      <c r="F2" s="122"/>
    </row>
    <row r="3" spans="1:6" ht="15" x14ac:dyDescent="0.2">
      <c r="A3" s="27"/>
      <c r="B3" s="117">
        <v>2008</v>
      </c>
      <c r="C3" s="117">
        <v>2009</v>
      </c>
      <c r="D3" s="117">
        <v>2010</v>
      </c>
      <c r="E3" s="117">
        <v>2011</v>
      </c>
      <c r="F3" s="117">
        <v>2012</v>
      </c>
    </row>
    <row r="4" spans="1:6" x14ac:dyDescent="0.2">
      <c r="A4" s="28"/>
      <c r="B4" s="30"/>
      <c r="C4" s="30"/>
      <c r="D4" s="30"/>
      <c r="E4" s="30"/>
      <c r="F4" s="30"/>
    </row>
    <row r="5" spans="1:6" ht="15" x14ac:dyDescent="0.25">
      <c r="A5" s="31" t="s">
        <v>119</v>
      </c>
      <c r="B5" s="163">
        <f>'Ordenacion Funcional '!B54/'Ordenacion Funcional '!B40</f>
        <v>1.0900171587968654</v>
      </c>
      <c r="C5" s="163">
        <f>'Ordenacion Funcional '!C54/'Ordenacion Funcional '!C40</f>
        <v>0.99549839228295822</v>
      </c>
      <c r="D5" s="163">
        <f>'Ordenacion Funcional '!D54/'Ordenacion Funcional '!D40</f>
        <v>0.97936157854238604</v>
      </c>
      <c r="E5" s="163">
        <f>'Ordenacion Funcional '!E54/'Ordenacion Funcional '!E40</f>
        <v>0.93840562202590416</v>
      </c>
      <c r="F5" s="163">
        <f>'Ordenacion Funcional '!F54/'Ordenacion Funcional '!F40</f>
        <v>0.85557912618005516</v>
      </c>
    </row>
    <row r="6" spans="1:6" ht="15" x14ac:dyDescent="0.25">
      <c r="A6" s="32" t="s">
        <v>82</v>
      </c>
      <c r="B6" s="29"/>
      <c r="C6" s="29"/>
      <c r="D6" s="29"/>
      <c r="E6" s="29"/>
      <c r="F6" s="29"/>
    </row>
    <row r="7" spans="1:6" ht="15" x14ac:dyDescent="0.25">
      <c r="A7" s="32"/>
      <c r="B7" s="29"/>
      <c r="C7" s="29"/>
      <c r="D7" s="29"/>
      <c r="E7" s="29"/>
      <c r="F7" s="29"/>
    </row>
    <row r="8" spans="1:6" ht="15" x14ac:dyDescent="0.25">
      <c r="A8" s="31" t="s">
        <v>120</v>
      </c>
      <c r="B8" s="163">
        <f>'Ordenacion Funcional '!B55/'Ordenacion Funcional '!B40</f>
        <v>0.46977711915729203</v>
      </c>
      <c r="C8" s="163">
        <f>'Ordenacion Funcional '!C55/'Ordenacion Funcional '!C40</f>
        <v>0.46384118169946115</v>
      </c>
      <c r="D8" s="163">
        <f>'Ordenacion Funcional '!D55/'Ordenacion Funcional '!D40</f>
        <v>0.45056231071444647</v>
      </c>
      <c r="E8" s="163">
        <f>'Ordenacion Funcional '!E55/'Ordenacion Funcional '!E40</f>
        <v>0.42211414225238192</v>
      </c>
      <c r="F8" s="163">
        <f>'Ordenacion Funcional '!F55/'Ordenacion Funcional '!F40</f>
        <v>0.38194571441343689</v>
      </c>
    </row>
    <row r="9" spans="1:6" ht="15" x14ac:dyDescent="0.25">
      <c r="A9" s="32" t="s">
        <v>83</v>
      </c>
      <c r="B9" s="29"/>
      <c r="C9" s="29"/>
      <c r="D9" s="29"/>
      <c r="E9" s="29"/>
      <c r="F9" s="29"/>
    </row>
    <row r="10" spans="1:6" ht="15" x14ac:dyDescent="0.25">
      <c r="A10" s="32"/>
      <c r="B10" s="29"/>
      <c r="C10" s="29"/>
      <c r="D10" s="29"/>
      <c r="E10" s="29"/>
      <c r="F10" s="29"/>
    </row>
    <row r="11" spans="1:6" ht="15" x14ac:dyDescent="0.25">
      <c r="A11" s="31" t="s">
        <v>121</v>
      </c>
      <c r="B11" s="163">
        <f>'Ordenacion Funcional '!B65/'Ordenacion Funcional '!B40</f>
        <v>0.62024003963957353</v>
      </c>
      <c r="C11" s="163">
        <f>'Ordenacion Funcional '!C65/'Ordenacion Funcional '!C40</f>
        <v>0.53165721058349702</v>
      </c>
      <c r="D11" s="163">
        <f>'Ordenacion Funcional '!D65/'Ordenacion Funcional '!D40</f>
        <v>0.52879926782793951</v>
      </c>
      <c r="E11" s="163">
        <f>'Ordenacion Funcional '!E65/'Ordenacion Funcional '!E40</f>
        <v>0.5162914797735223</v>
      </c>
      <c r="F11" s="163">
        <f>'Ordenacion Funcional '!F65/'Ordenacion Funcional '!F40</f>
        <v>0.47363341176661833</v>
      </c>
    </row>
    <row r="12" spans="1:6" ht="15" x14ac:dyDescent="0.25">
      <c r="A12" s="32" t="s">
        <v>84</v>
      </c>
      <c r="B12" s="33"/>
      <c r="C12" s="33"/>
      <c r="D12" s="33"/>
      <c r="E12" s="33"/>
      <c r="F12" s="33"/>
    </row>
    <row r="13" spans="1:6" ht="15" x14ac:dyDescent="0.25">
      <c r="A13" s="32"/>
      <c r="B13" s="33"/>
      <c r="C13" s="33"/>
      <c r="D13" s="33"/>
      <c r="E13" s="33"/>
      <c r="F13" s="33"/>
    </row>
    <row r="14" spans="1:6" ht="15" x14ac:dyDescent="0.25">
      <c r="A14" s="34"/>
      <c r="B14" s="30"/>
      <c r="C14" s="30"/>
      <c r="D14" s="30"/>
      <c r="E14" s="30"/>
      <c r="F14" s="30"/>
    </row>
    <row r="15" spans="1:6" s="77" customFormat="1" ht="15" x14ac:dyDescent="0.25">
      <c r="A15" s="76" t="s">
        <v>122</v>
      </c>
      <c r="B15" s="163">
        <f>'Ordenacion Funcional '!B78/'Ordenacion Funcional '!B40</f>
        <v>0.48555036611550534</v>
      </c>
      <c r="C15" s="163">
        <f>'Ordenacion Funcional '!C78/'Ordenacion Funcional '!C40</f>
        <v>0.48573905600122913</v>
      </c>
      <c r="D15" s="163">
        <f>'Ordenacion Funcional '!D78/'Ordenacion Funcional '!D40</f>
        <v>0.46597950518371817</v>
      </c>
      <c r="E15" s="163">
        <f>'Ordenacion Funcional '!E78/'Ordenacion Funcional '!E40</f>
        <v>0.42294400033614504</v>
      </c>
      <c r="F15" s="163">
        <f>'Ordenacion Funcional '!F78/'Ordenacion Funcional '!F40</f>
        <v>0.37887746932770888</v>
      </c>
    </row>
    <row r="16" spans="1:6" ht="15" x14ac:dyDescent="0.25">
      <c r="A16" s="32" t="s">
        <v>114</v>
      </c>
      <c r="B16" s="33"/>
      <c r="C16" s="33"/>
      <c r="D16" s="33"/>
      <c r="E16" s="33"/>
      <c r="F16" s="33"/>
    </row>
    <row r="17" spans="1:6" ht="15" x14ac:dyDescent="0.25">
      <c r="A17" s="34"/>
      <c r="B17" s="30"/>
      <c r="C17" s="30"/>
      <c r="D17" s="30"/>
      <c r="E17" s="30"/>
      <c r="F17" s="30"/>
    </row>
    <row r="18" spans="1:6" s="77" customFormat="1" ht="15" x14ac:dyDescent="0.25">
      <c r="A18" s="76" t="s">
        <v>123</v>
      </c>
      <c r="B18" s="163">
        <f>'Ordenacion Funcional '!B57/'Ordenacion Funcional '!B40</f>
        <v>0.3925510634783726</v>
      </c>
      <c r="C18" s="163">
        <f>'Ordenacion Funcional '!C57/'Ordenacion Funcional '!C40</f>
        <v>0.40400338004675002</v>
      </c>
      <c r="D18" s="163">
        <f>'Ordenacion Funcional '!D57/'Ordenacion Funcional '!D40</f>
        <v>0.39151914985735936</v>
      </c>
      <c r="E18" s="163">
        <f>'Ordenacion Funcional '!E57/'Ordenacion Funcional '!E40</f>
        <v>0.36005966574576931</v>
      </c>
      <c r="F18" s="163">
        <f>'Ordenacion Funcional '!F57/'Ordenacion Funcional '!F40</f>
        <v>0.32309839922948441</v>
      </c>
    </row>
    <row r="19" spans="1:6" ht="15" x14ac:dyDescent="0.25">
      <c r="A19" s="32" t="s">
        <v>115</v>
      </c>
      <c r="B19" s="33"/>
      <c r="C19" s="33"/>
      <c r="D19" s="33"/>
      <c r="E19" s="33"/>
      <c r="F19" s="33"/>
    </row>
    <row r="20" spans="1:6" ht="15" x14ac:dyDescent="0.25">
      <c r="A20" s="34"/>
      <c r="B20" s="30"/>
      <c r="C20" s="30"/>
      <c r="D20" s="30"/>
      <c r="E20" s="30"/>
      <c r="F20" s="30"/>
    </row>
    <row r="21" spans="1:6" s="77" customFormat="1" ht="15" x14ac:dyDescent="0.25">
      <c r="A21" s="76" t="s">
        <v>124</v>
      </c>
      <c r="B21" s="163">
        <f>'Ordenacion Funcional '!B70/'Ordenacion Funcional '!B40</f>
        <v>9.2999302637132741E-2</v>
      </c>
      <c r="C21" s="163">
        <f>'Ordenacion Funcional '!C70/'Ordenacion Funcional '!C40</f>
        <v>8.1735675954479114E-2</v>
      </c>
      <c r="D21" s="163">
        <f>'Ordenacion Funcional '!D70/'Ordenacion Funcional '!D40</f>
        <v>7.4460355326358835E-2</v>
      </c>
      <c r="E21" s="163">
        <f>'Ordenacion Funcional '!E70/'Ordenacion Funcional '!E40</f>
        <v>6.2884334590375748E-2</v>
      </c>
      <c r="F21" s="163">
        <f>'Ordenacion Funcional '!F70/'Ordenacion Funcional '!F40</f>
        <v>5.5779070098224484E-2</v>
      </c>
    </row>
    <row r="22" spans="1:6" ht="15" x14ac:dyDescent="0.25">
      <c r="A22" s="32" t="s">
        <v>116</v>
      </c>
      <c r="B22" s="33"/>
      <c r="C22" s="33"/>
      <c r="D22" s="33"/>
      <c r="E22" s="33"/>
      <c r="F22" s="33"/>
    </row>
    <row r="23" spans="1:6" ht="15" x14ac:dyDescent="0.25">
      <c r="A23" s="32"/>
      <c r="B23" s="33"/>
      <c r="C23" s="33"/>
      <c r="D23" s="33"/>
      <c r="E23" s="33"/>
      <c r="F23" s="33"/>
    </row>
    <row r="24" spans="1:6" ht="15" x14ac:dyDescent="0.25">
      <c r="A24" s="32"/>
      <c r="B24" s="33"/>
      <c r="C24" s="33"/>
      <c r="D24" s="33"/>
      <c r="E24" s="33"/>
      <c r="F24" s="33"/>
    </row>
    <row r="25" spans="1:6" s="86" customFormat="1" ht="15" x14ac:dyDescent="0.25">
      <c r="A25" s="85" t="s">
        <v>143</v>
      </c>
      <c r="B25" s="163">
        <f>'Ordenacion Funcional '!B66/'Ordenacion Funcional '!B40</f>
        <v>0.40523664458350922</v>
      </c>
      <c r="C25" s="163">
        <f>'Ordenacion Funcional '!C66/'Ordenacion Funcional '!C40</f>
        <v>0.34735467445101675</v>
      </c>
      <c r="D25" s="163">
        <f>'Ordenacion Funcional '!D66/'Ordenacion Funcional '!D40</f>
        <v>0.34290772617279347</v>
      </c>
      <c r="E25" s="163">
        <f>'Ordenacion Funcional '!E66/'Ordenacion Funcional '!E40</f>
        <v>0.34080275638938201</v>
      </c>
      <c r="F25" s="163">
        <f>'Ordenacion Funcional '!F66/'Ordenacion Funcional '!F40</f>
        <v>0.30846022863505762</v>
      </c>
    </row>
    <row r="26" spans="1:6" ht="15" x14ac:dyDescent="0.25">
      <c r="A26" s="32" t="s">
        <v>144</v>
      </c>
      <c r="B26" s="33"/>
      <c r="C26" s="33"/>
      <c r="D26" s="33"/>
      <c r="E26" s="33"/>
      <c r="F26" s="33"/>
    </row>
    <row r="27" spans="1:6" ht="15" x14ac:dyDescent="0.25">
      <c r="A27" s="32"/>
      <c r="B27" s="33"/>
      <c r="C27" s="33"/>
      <c r="D27" s="33"/>
      <c r="E27" s="33"/>
      <c r="F27" s="33"/>
    </row>
    <row r="28" spans="1:6" ht="15" x14ac:dyDescent="0.25">
      <c r="A28" s="32"/>
      <c r="B28" s="33"/>
      <c r="C28" s="33"/>
      <c r="D28" s="33"/>
      <c r="E28" s="33"/>
      <c r="F28" s="33"/>
    </row>
    <row r="29" spans="1:6" x14ac:dyDescent="0.2">
      <c r="A29" s="78"/>
      <c r="B29" s="78"/>
      <c r="C29" s="78"/>
      <c r="D29" s="78"/>
      <c r="E29" s="78"/>
      <c r="F29" s="78"/>
    </row>
  </sheetData>
  <mergeCells count="1">
    <mergeCell ref="B2:E2"/>
  </mergeCells>
  <phoneticPr fontId="6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zoomScale="120" zoomScaleNormal="120" workbookViewId="0">
      <selection activeCell="B34" sqref="B34"/>
    </sheetView>
  </sheetViews>
  <sheetFormatPr baseColWidth="10" defaultRowHeight="12.75" x14ac:dyDescent="0.2"/>
  <cols>
    <col min="1" max="1" width="83.140625" customWidth="1"/>
    <col min="7" max="7" width="14" bestFit="1" customWidth="1"/>
  </cols>
  <sheetData>
    <row r="1" spans="1:6" ht="18" x14ac:dyDescent="0.25">
      <c r="A1" s="46" t="s">
        <v>90</v>
      </c>
      <c r="B1" s="25"/>
      <c r="C1" s="25"/>
      <c r="D1" s="25"/>
      <c r="E1" s="25"/>
      <c r="F1" s="25"/>
    </row>
    <row r="2" spans="1:6" s="125" customFormat="1" ht="15" x14ac:dyDescent="0.25">
      <c r="A2" s="124"/>
      <c r="B2" s="175" t="s">
        <v>151</v>
      </c>
      <c r="C2" s="175"/>
      <c r="D2" s="175"/>
      <c r="E2" s="175"/>
      <c r="F2" s="122"/>
    </row>
    <row r="3" spans="1:6" s="52" customFormat="1" ht="15" x14ac:dyDescent="0.2">
      <c r="A3" s="27"/>
      <c r="B3" s="117">
        <v>2008</v>
      </c>
      <c r="C3" s="117">
        <v>2009</v>
      </c>
      <c r="D3" s="117">
        <v>2010</v>
      </c>
      <c r="E3" s="117">
        <v>2011</v>
      </c>
      <c r="F3" s="117">
        <v>2012</v>
      </c>
    </row>
    <row r="4" spans="1:6" s="52" customFormat="1" ht="15" x14ac:dyDescent="0.25">
      <c r="A4" s="170" t="str">
        <f>PORCENTAJES!A3</f>
        <v>Numero de empresas incluidas que permanencen</v>
      </c>
      <c r="B4" s="53">
        <f>'Ordenacion Funcional '!B3</f>
        <v>910</v>
      </c>
      <c r="C4" s="53">
        <f>'Ordenacion Funcional '!C3</f>
        <v>910</v>
      </c>
      <c r="D4" s="53">
        <f>'Ordenacion Funcional '!D3</f>
        <v>910</v>
      </c>
      <c r="E4" s="53">
        <f>'Ordenacion Funcional '!E3</f>
        <v>910</v>
      </c>
      <c r="F4" s="53">
        <f>'Ordenacion Funcional '!F3</f>
        <v>910</v>
      </c>
    </row>
    <row r="5" spans="1:6" s="52" customFormat="1" ht="15" x14ac:dyDescent="0.25">
      <c r="A5" s="26" t="s">
        <v>91</v>
      </c>
      <c r="B5" s="54"/>
      <c r="C5" s="54"/>
      <c r="D5" s="54"/>
      <c r="E5" s="54"/>
      <c r="F5" s="54"/>
    </row>
    <row r="6" spans="1:6" s="52" customFormat="1" ht="14.25" x14ac:dyDescent="0.2">
      <c r="A6" s="55"/>
      <c r="B6" s="56"/>
      <c r="C6" s="56"/>
      <c r="D6" s="56"/>
      <c r="E6" s="56"/>
      <c r="F6" s="56"/>
    </row>
    <row r="7" spans="1:6" s="52" customFormat="1" ht="15" x14ac:dyDescent="0.25">
      <c r="A7" s="47" t="s">
        <v>92</v>
      </c>
      <c r="B7" s="164">
        <f>'Ordenacion Funcional '!B33/'Ordenacion Funcional '!B54</f>
        <v>1.9174167506718662</v>
      </c>
      <c r="C7" s="164">
        <f>'Ordenacion Funcional '!C33/'Ordenacion Funcional '!C54</f>
        <v>2.0045219638242893</v>
      </c>
      <c r="D7" s="164">
        <f>'Ordenacion Funcional '!D33/'Ordenacion Funcional '!D54</f>
        <v>2.0210733419707263</v>
      </c>
      <c r="E7" s="164">
        <f>'Ordenacion Funcional '!E33/'Ordenacion Funcional '!E54</f>
        <v>2.0656372644498027</v>
      </c>
      <c r="F7" s="164">
        <f>'Ordenacion Funcional '!F33/'Ordenacion Funcional '!F54</f>
        <v>2.168798968325405</v>
      </c>
    </row>
    <row r="8" spans="1:6" s="52" customFormat="1" ht="15" x14ac:dyDescent="0.25">
      <c r="A8" s="58" t="s">
        <v>93</v>
      </c>
    </row>
    <row r="9" spans="1:6" s="52" customFormat="1" ht="15" x14ac:dyDescent="0.25">
      <c r="A9" s="47" t="s">
        <v>94</v>
      </c>
      <c r="B9" s="164">
        <f>('Ordenacion Funcional '!B10+'Ordenacion Funcional '!B24)/('Ordenacion Funcional '!B55)</f>
        <v>2.2951818701199773</v>
      </c>
      <c r="C9" s="164">
        <f>('Ordenacion Funcional '!C10+'Ordenacion Funcional '!C24)/('Ordenacion Funcional '!C55)</f>
        <v>2.270719669904842</v>
      </c>
      <c r="D9" s="164">
        <f>('Ordenacion Funcional '!D10+'Ordenacion Funcional '!D24)/('Ordenacion Funcional '!D55)</f>
        <v>2.3205843596732838</v>
      </c>
      <c r="E9" s="164">
        <f>('Ordenacion Funcional '!E10+'Ordenacion Funcional '!E24)/('Ordenacion Funcional '!E55)</f>
        <v>2.4054399761098946</v>
      </c>
      <c r="F9" s="164">
        <f>('Ordenacion Funcional '!F10+'Ordenacion Funcional '!F24)/('Ordenacion Funcional '!F55)</f>
        <v>2.5484811406075436</v>
      </c>
    </row>
    <row r="10" spans="1:6" s="52" customFormat="1" ht="15" x14ac:dyDescent="0.25">
      <c r="A10" s="58" t="s">
        <v>95</v>
      </c>
    </row>
    <row r="11" spans="1:6" s="52" customFormat="1" ht="15" x14ac:dyDescent="0.25">
      <c r="A11" s="58"/>
    </row>
    <row r="12" spans="1:6" s="52" customFormat="1" ht="15" x14ac:dyDescent="0.25">
      <c r="A12" s="26" t="s">
        <v>96</v>
      </c>
    </row>
    <row r="13" spans="1:6" s="52" customFormat="1" ht="15" x14ac:dyDescent="0.25">
      <c r="A13" s="58"/>
    </row>
    <row r="14" spans="1:6" s="52" customFormat="1" ht="15" x14ac:dyDescent="0.25">
      <c r="A14" s="47" t="s">
        <v>97</v>
      </c>
      <c r="B14" s="164">
        <f>('Ordenacion Funcional '!B14+'Ordenacion Funcional '!B28)/'Ordenacion Funcional '!B65</f>
        <v>1.631292995044012</v>
      </c>
      <c r="C14" s="164">
        <f>('Ordenacion Funcional '!C14+'Ordenacion Funcional '!C28)/'Ordenacion Funcional '!C65</f>
        <v>1.7722793531794032</v>
      </c>
      <c r="D14" s="164">
        <f>('Ordenacion Funcional '!D14+'Ordenacion Funcional '!D28)/'Ordenacion Funcional '!D65</f>
        <v>1.7658756054556877</v>
      </c>
      <c r="E14" s="164">
        <f>('Ordenacion Funcional '!E14+'Ordenacion Funcional '!E28)/'Ordenacion Funcional '!E65</f>
        <v>1.7878183660431257</v>
      </c>
      <c r="F14" s="164">
        <f>('Ordenacion Funcional '!F14+'Ordenacion Funcional '!F28)/'Ordenacion Funcional '!F65</f>
        <v>1.8626170670075892</v>
      </c>
    </row>
    <row r="15" spans="1:6" s="52" customFormat="1" ht="15" x14ac:dyDescent="0.25">
      <c r="A15" s="58" t="s">
        <v>98</v>
      </c>
    </row>
    <row r="16" spans="1:6" s="55" customFormat="1" ht="15" x14ac:dyDescent="0.25">
      <c r="A16" s="89"/>
    </row>
    <row r="17" spans="1:11" s="92" customFormat="1" ht="15" x14ac:dyDescent="0.25">
      <c r="A17" s="91" t="s">
        <v>153</v>
      </c>
      <c r="B17" s="164">
        <f>('Ordenacion Funcional '!B15-'Ordenacion Funcional '!B66)/('Ordenacion Funcional '!B14+'Ordenacion Funcional '!B28-'Ordenacion Funcional '!B65)</f>
        <v>0.81461019749368735</v>
      </c>
      <c r="C17" s="164">
        <f>('Ordenacion Funcional '!C15-'Ordenacion Funcional '!C66)/('Ordenacion Funcional '!C14+'Ordenacion Funcional '!C28-'Ordenacion Funcional '!C65)</f>
        <v>0.77197840380606186</v>
      </c>
      <c r="D17" s="164">
        <f>('Ordenacion Funcional '!D15-'Ordenacion Funcional '!D66)/('Ordenacion Funcional '!D14+'Ordenacion Funcional '!D28-'Ordenacion Funcional '!D65)</f>
        <v>0.7654178552338412</v>
      </c>
      <c r="E17" s="164">
        <f>('Ordenacion Funcional '!E15-'Ordenacion Funcional '!E66)/('Ordenacion Funcional '!E14+'Ordenacion Funcional '!E28-'Ordenacion Funcional '!E65)</f>
        <v>0.72341480547922565</v>
      </c>
      <c r="F17" s="164">
        <f>('Ordenacion Funcional '!F15-'Ordenacion Funcional '!F66)/('Ordenacion Funcional '!F14+'Ordenacion Funcional '!F28-'Ordenacion Funcional '!F65)</f>
        <v>0.69702093798179743</v>
      </c>
    </row>
    <row r="18" spans="1:11" s="55" customFormat="1" ht="15" x14ac:dyDescent="0.25">
      <c r="A18" s="89" t="s">
        <v>173</v>
      </c>
    </row>
    <row r="19" spans="1:11" s="55" customFormat="1" ht="15" x14ac:dyDescent="0.25">
      <c r="A19" s="90"/>
    </row>
    <row r="20" spans="1:11" s="55" customFormat="1" ht="15" x14ac:dyDescent="0.25">
      <c r="A20" s="90"/>
    </row>
    <row r="21" spans="1:11" s="52" customFormat="1" ht="15" x14ac:dyDescent="0.25">
      <c r="A21" s="47" t="s">
        <v>99</v>
      </c>
      <c r="B21" s="164">
        <f>'Ordenacion Funcional '!B119/'Ordenacion Funcional '!B69</f>
        <v>0.41813939050106508</v>
      </c>
      <c r="C21" s="164">
        <f>'Ordenacion Funcional '!C119/'Ordenacion Funcional '!C69</f>
        <v>0.39028639618138422</v>
      </c>
      <c r="D21" s="164">
        <f>'Ordenacion Funcional '!D119/'Ordenacion Funcional '!D69</f>
        <v>0.36144077099968802</v>
      </c>
      <c r="E21" s="164">
        <f>'Ordenacion Funcional '!E119/'Ordenacion Funcional '!E69</f>
        <v>0.395469964154257</v>
      </c>
      <c r="F21" s="164">
        <f>'Ordenacion Funcional '!F119/'Ordenacion Funcional '!F69</f>
        <v>0.35142695189274448</v>
      </c>
    </row>
    <row r="22" spans="1:11" s="52" customFormat="1" ht="15" x14ac:dyDescent="0.25">
      <c r="A22" s="58" t="s">
        <v>174</v>
      </c>
    </row>
    <row r="23" spans="1:11" s="52" customFormat="1" ht="15" x14ac:dyDescent="0.25">
      <c r="A23" s="47" t="s">
        <v>100</v>
      </c>
      <c r="B23" s="164">
        <f>'Ordenacion Funcional '!B119/'Ordenacion Funcional '!B70</f>
        <v>0.96354307984509513</v>
      </c>
      <c r="C23" s="164">
        <f>'Ordenacion Funcional '!C119/'Ordenacion Funcional '!C70</f>
        <v>0.87824919441460791</v>
      </c>
      <c r="D23" s="164">
        <f>'Ordenacion Funcional '!D119/'Ordenacion Funcional '!D70</f>
        <v>0.90034542314335064</v>
      </c>
      <c r="E23" s="164">
        <f>'Ordenacion Funcional '!E119/'Ordenacion Funcional '!E70</f>
        <v>1.0983896832821061</v>
      </c>
      <c r="F23" s="164">
        <f>'Ordenacion Funcional '!F119/'Ordenacion Funcional '!F70</f>
        <v>1.0389056864959383</v>
      </c>
    </row>
    <row r="24" spans="1:11" s="52" customFormat="1" ht="15" x14ac:dyDescent="0.25">
      <c r="A24" s="58" t="s">
        <v>102</v>
      </c>
      <c r="B24" s="57"/>
      <c r="C24" s="57"/>
      <c r="D24" s="57"/>
      <c r="E24" s="57"/>
      <c r="F24" s="57"/>
      <c r="G24" s="166"/>
      <c r="H24" s="166"/>
      <c r="I24" s="166"/>
      <c r="J24" s="166"/>
      <c r="K24" s="166"/>
    </row>
    <row r="25" spans="1:11" s="52" customFormat="1" ht="15" x14ac:dyDescent="0.25">
      <c r="B25" s="61"/>
      <c r="C25" s="61"/>
      <c r="D25" s="61"/>
      <c r="E25" s="61"/>
      <c r="F25" s="61"/>
      <c r="G25" s="166"/>
      <c r="H25" s="166"/>
      <c r="I25" s="166"/>
      <c r="J25" s="166"/>
      <c r="K25" s="166"/>
    </row>
    <row r="26" spans="1:11" s="52" customFormat="1" ht="15" x14ac:dyDescent="0.25">
      <c r="A26" s="62"/>
      <c r="B26" s="63"/>
      <c r="C26" s="63"/>
      <c r="D26" s="63"/>
      <c r="E26" s="63"/>
      <c r="F26" s="63"/>
    </row>
    <row r="27" spans="1:11" s="52" customFormat="1" ht="15" x14ac:dyDescent="0.25">
      <c r="A27" s="64" t="s">
        <v>101</v>
      </c>
      <c r="B27" s="65"/>
      <c r="C27" s="65"/>
      <c r="D27" s="65"/>
      <c r="E27" s="65"/>
      <c r="F27" s="65"/>
    </row>
    <row r="28" spans="1:11" s="125" customFormat="1" ht="15" x14ac:dyDescent="0.25">
      <c r="A28" s="124"/>
      <c r="B28" s="175" t="s">
        <v>151</v>
      </c>
      <c r="C28" s="175"/>
      <c r="D28" s="175"/>
      <c r="E28" s="175"/>
      <c r="F28" s="122"/>
    </row>
    <row r="29" spans="1:11" s="52" customFormat="1" ht="15" x14ac:dyDescent="0.2">
      <c r="A29" s="27"/>
      <c r="B29" s="117">
        <v>2008</v>
      </c>
      <c r="C29" s="117">
        <v>2009</v>
      </c>
      <c r="D29" s="117">
        <v>2010</v>
      </c>
      <c r="E29" s="117">
        <v>2011</v>
      </c>
      <c r="F29" s="117">
        <v>2012</v>
      </c>
    </row>
    <row r="30" spans="1:11" s="52" customFormat="1" ht="15" x14ac:dyDescent="0.25">
      <c r="A30" s="58" t="str">
        <f>A4</f>
        <v>Numero de empresas incluidas que permanencen</v>
      </c>
      <c r="B30" s="53">
        <f>B4</f>
        <v>910</v>
      </c>
      <c r="C30" s="53">
        <f t="shared" ref="C30:F30" si="0">C4</f>
        <v>910</v>
      </c>
      <c r="D30" s="53">
        <f t="shared" si="0"/>
        <v>910</v>
      </c>
      <c r="E30" s="53">
        <f t="shared" si="0"/>
        <v>910</v>
      </c>
      <c r="F30" s="53">
        <f t="shared" si="0"/>
        <v>910</v>
      </c>
    </row>
    <row r="31" spans="1:11" s="52" customFormat="1" ht="15" x14ac:dyDescent="0.25">
      <c r="A31" s="47" t="s">
        <v>177</v>
      </c>
      <c r="B31" s="168">
        <f>'Ordenacion Funcional '!B16/(-'Ordenacion Funcional '!B86/365)</f>
        <v>115.45841809822348</v>
      </c>
      <c r="C31" s="168">
        <f>'Ordenacion Funcional '!C16/(-'Ordenacion Funcional '!C86/365)</f>
        <v>132.87705438780776</v>
      </c>
      <c r="D31" s="168">
        <f>'Ordenacion Funcional '!D16/(-'Ordenacion Funcional '!D86/365)</f>
        <v>132.91401296309988</v>
      </c>
      <c r="E31" s="168">
        <f>'Ordenacion Funcional '!E16/(-'Ordenacion Funcional '!E86/365)</f>
        <v>129.8192345617513</v>
      </c>
      <c r="F31" s="168">
        <f>'Ordenacion Funcional '!F16/(-'Ordenacion Funcional '!F86/365)</f>
        <v>131.00503363358516</v>
      </c>
      <c r="G31" s="166"/>
      <c r="H31" s="166"/>
      <c r="I31" s="166"/>
      <c r="J31" s="166"/>
      <c r="K31" s="166"/>
    </row>
    <row r="32" spans="1:11" s="52" customFormat="1" ht="15" x14ac:dyDescent="0.25">
      <c r="A32" s="47" t="s">
        <v>179</v>
      </c>
      <c r="B32" s="168">
        <f>'Ordenacion Funcional '!B17/('Ordenacion Funcional '!B85/365)</f>
        <v>34.3652805286209</v>
      </c>
      <c r="C32" s="168">
        <f>'Ordenacion Funcional '!C17/('Ordenacion Funcional '!C85/365)</f>
        <v>37.685667895873408</v>
      </c>
      <c r="D32" s="168">
        <f>'Ordenacion Funcional '!D17/('Ordenacion Funcional '!D85/365)</f>
        <v>36.698730393988207</v>
      </c>
      <c r="E32" s="168">
        <f>'Ordenacion Funcional '!E17/('Ordenacion Funcional '!E85/365)</f>
        <v>34.014041415542955</v>
      </c>
      <c r="F32" s="168">
        <f>'Ordenacion Funcional '!F17/('Ordenacion Funcional '!F85/365)</f>
        <v>31.545308071233507</v>
      </c>
    </row>
    <row r="33" spans="1:6" s="52" customFormat="1" ht="15" x14ac:dyDescent="0.25">
      <c r="A33" s="47"/>
      <c r="B33" s="48"/>
      <c r="C33" s="48"/>
      <c r="D33" s="48"/>
      <c r="E33" s="48"/>
      <c r="F33" s="48"/>
    </row>
    <row r="34" spans="1:6" s="52" customFormat="1" ht="15" x14ac:dyDescent="0.25">
      <c r="A34" s="49" t="s">
        <v>134</v>
      </c>
      <c r="B34" s="169">
        <f>SUM(B31:B32)</f>
        <v>149.82369862684436</v>
      </c>
      <c r="C34" s="169">
        <f>SUM(C31:C32)</f>
        <v>170.56272228368118</v>
      </c>
      <c r="D34" s="169">
        <f>SUM(D31:D32)</f>
        <v>169.61274335708808</v>
      </c>
      <c r="E34" s="169">
        <f>SUM(E31:E32)</f>
        <v>163.83327597729425</v>
      </c>
      <c r="F34" s="169">
        <f>SUM(F31:F32)</f>
        <v>162.55034170481866</v>
      </c>
    </row>
    <row r="35" spans="1:6" s="52" customFormat="1" ht="15" x14ac:dyDescent="0.25">
      <c r="A35" s="47"/>
      <c r="B35" s="48"/>
      <c r="C35" s="48"/>
      <c r="D35" s="48"/>
      <c r="E35" s="48"/>
      <c r="F35" s="48"/>
    </row>
    <row r="36" spans="1:6" s="52" customFormat="1" ht="15" x14ac:dyDescent="0.25">
      <c r="A36" s="47" t="s">
        <v>180</v>
      </c>
      <c r="B36" s="168">
        <f>('Ordenacion Funcional '!B67)/((-'Ordenacion Funcional '!B87)/365)</f>
        <v>70.747393438873246</v>
      </c>
      <c r="C36" s="168">
        <f>('Ordenacion Funcional '!C67)/((-'Ordenacion Funcional '!C87)/365)</f>
        <v>75.435159494438167</v>
      </c>
      <c r="D36" s="168">
        <f>('Ordenacion Funcional '!D67)/((-'Ordenacion Funcional '!D87)/365)</f>
        <v>75.730722918039987</v>
      </c>
      <c r="E36" s="168">
        <f>('Ordenacion Funcional '!E67)/((-'Ordenacion Funcional '!E87)/365)</f>
        <v>72.951268855730888</v>
      </c>
      <c r="F36" s="168">
        <f>('Ordenacion Funcional '!F67)/((-'Ordenacion Funcional '!F87)/365)</f>
        <v>68.728348461173823</v>
      </c>
    </row>
    <row r="37" spans="1:6" s="52" customFormat="1" ht="15" x14ac:dyDescent="0.25">
      <c r="A37" s="47"/>
      <c r="B37" s="48"/>
      <c r="C37" s="48"/>
      <c r="D37" s="48"/>
      <c r="E37" s="48"/>
      <c r="F37" s="48"/>
    </row>
    <row r="38" spans="1:6" s="52" customFormat="1" ht="15" x14ac:dyDescent="0.25">
      <c r="A38" s="50" t="s">
        <v>183</v>
      </c>
      <c r="B38" s="168">
        <f>B34-B36</f>
        <v>79.076305187971116</v>
      </c>
      <c r="C38" s="168">
        <f>C34-C36</f>
        <v>95.127562789243015</v>
      </c>
      <c r="D38" s="168">
        <f>D34-D36</f>
        <v>93.882020439048091</v>
      </c>
      <c r="E38" s="168">
        <f>E34-E36</f>
        <v>90.882007121563362</v>
      </c>
      <c r="F38" s="168">
        <f>F34-F36</f>
        <v>93.82199324364484</v>
      </c>
    </row>
    <row r="39" spans="1:6" s="52" customFormat="1" ht="15" x14ac:dyDescent="0.25">
      <c r="A39" s="50"/>
      <c r="B39" s="51"/>
      <c r="C39" s="51"/>
      <c r="D39" s="51"/>
      <c r="E39" s="51"/>
      <c r="F39" s="51"/>
    </row>
    <row r="40" spans="1:6" s="52" customFormat="1" ht="15" x14ac:dyDescent="0.25">
      <c r="A40" s="71"/>
      <c r="B40" s="83"/>
      <c r="C40" s="83"/>
      <c r="D40" s="83"/>
      <c r="E40" s="83"/>
      <c r="F40" s="83"/>
    </row>
    <row r="41" spans="1:6" s="60" customFormat="1" ht="15" x14ac:dyDescent="0.25">
      <c r="A41" s="47" t="s">
        <v>185</v>
      </c>
      <c r="B41" s="167">
        <f>(B38/B34)*100</f>
        <v>52.779570864100123</v>
      </c>
      <c r="C41" s="167">
        <f>(C38/C34)*100</f>
        <v>55.772774681108892</v>
      </c>
      <c r="D41" s="167">
        <f>(D38/D34)*100</f>
        <v>55.350805948228178</v>
      </c>
      <c r="E41" s="167">
        <f>(E38/E34)*100</f>
        <v>55.472251640844171</v>
      </c>
      <c r="F41" s="167">
        <f>(F38/F34)*100</f>
        <v>57.718730246670148</v>
      </c>
    </row>
    <row r="42" spans="1:6" s="55" customFormat="1" ht="15" x14ac:dyDescent="0.25">
      <c r="A42" s="58" t="s">
        <v>133</v>
      </c>
    </row>
    <row r="43" spans="1:6" s="30" customFormat="1" x14ac:dyDescent="0.2"/>
    <row r="44" spans="1:6" s="55" customFormat="1" ht="15" x14ac:dyDescent="0.25">
      <c r="A44" s="47" t="s">
        <v>186</v>
      </c>
      <c r="B44" s="167">
        <f>('Ordenacion Funcional '!B16+'Ordenacion Funcional '!B17)/'Ordenacion Funcional '!B67</f>
        <v>2.3195579799621751</v>
      </c>
      <c r="C44" s="167">
        <f>('Ordenacion Funcional '!C16+'Ordenacion Funcional '!C17)/'Ordenacion Funcional '!C67</f>
        <v>2.4872600623248751</v>
      </c>
      <c r="D44" s="167">
        <f>('Ordenacion Funcional '!D16+'Ordenacion Funcional '!D17)/'Ordenacion Funcional '!D67</f>
        <v>2.4480602553566437</v>
      </c>
      <c r="E44" s="167">
        <f>('Ordenacion Funcional '!E16+'Ordenacion Funcional '!E17)/'Ordenacion Funcional '!E67</f>
        <v>2.4407324097268375</v>
      </c>
      <c r="F44" s="167">
        <f>('Ordenacion Funcional '!F16+'Ordenacion Funcional '!F17)/'Ordenacion Funcional '!F67</f>
        <v>2.5615559616603885</v>
      </c>
    </row>
    <row r="45" spans="1:6" s="55" customFormat="1" ht="15" x14ac:dyDescent="0.25">
      <c r="A45" s="58" t="s">
        <v>129</v>
      </c>
      <c r="B45" s="59"/>
      <c r="C45" s="59"/>
      <c r="D45" s="59"/>
      <c r="E45" s="59"/>
      <c r="F45" s="59"/>
    </row>
    <row r="46" spans="1:6" s="30" customFormat="1" x14ac:dyDescent="0.2"/>
    <row r="47" spans="1:6" x14ac:dyDescent="0.2">
      <c r="A47" s="84"/>
      <c r="B47" s="84"/>
      <c r="C47" s="84"/>
      <c r="D47" s="84"/>
      <c r="E47" s="84"/>
      <c r="F47" s="84"/>
    </row>
    <row r="49" spans="1:1" x14ac:dyDescent="0.2">
      <c r="A49" s="165" t="s">
        <v>176</v>
      </c>
    </row>
    <row r="50" spans="1:1" x14ac:dyDescent="0.2">
      <c r="A50" s="165" t="s">
        <v>175</v>
      </c>
    </row>
    <row r="51" spans="1:1" x14ac:dyDescent="0.2">
      <c r="A51" s="165" t="s">
        <v>178</v>
      </c>
    </row>
    <row r="57" spans="1:1" x14ac:dyDescent="0.2">
      <c r="A57" s="165" t="s">
        <v>181</v>
      </c>
    </row>
    <row r="64" spans="1:1" x14ac:dyDescent="0.2">
      <c r="A64" s="165" t="s">
        <v>182</v>
      </c>
    </row>
    <row r="70" spans="1:1" x14ac:dyDescent="0.2">
      <c r="A70" s="165" t="s">
        <v>184</v>
      </c>
    </row>
  </sheetData>
  <mergeCells count="2">
    <mergeCell ref="B28:E28"/>
    <mergeCell ref="B2:E2"/>
  </mergeCells>
  <phoneticPr fontId="6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33" sqref="B33"/>
    </sheetView>
  </sheetViews>
  <sheetFormatPr baseColWidth="10" defaultRowHeight="14.25" x14ac:dyDescent="0.2"/>
  <cols>
    <col min="1" max="1" width="71.7109375" style="52" customWidth="1"/>
    <col min="2" max="4" width="13" style="52" bestFit="1" customWidth="1"/>
    <col min="5" max="5" width="13.7109375" style="52" bestFit="1" customWidth="1"/>
    <col min="6" max="6" width="13.7109375" style="52" customWidth="1"/>
    <col min="7" max="16384" width="11.42578125" style="52"/>
  </cols>
  <sheetData>
    <row r="1" spans="1:6" ht="18" x14ac:dyDescent="0.25">
      <c r="A1" s="46" t="s">
        <v>103</v>
      </c>
      <c r="B1" s="66"/>
      <c r="C1" s="66"/>
      <c r="D1" s="66"/>
      <c r="E1" s="66"/>
      <c r="F1" s="66"/>
    </row>
    <row r="2" spans="1:6" s="125" customFormat="1" ht="15" x14ac:dyDescent="0.25">
      <c r="A2" s="124"/>
      <c r="B2" s="175" t="s">
        <v>151</v>
      </c>
      <c r="C2" s="175"/>
      <c r="D2" s="175"/>
      <c r="E2" s="175"/>
      <c r="F2" s="122"/>
    </row>
    <row r="3" spans="1:6" s="125" customFormat="1" ht="15" x14ac:dyDescent="0.25">
      <c r="A3" s="124"/>
      <c r="B3" s="117">
        <v>2008</v>
      </c>
      <c r="C3" s="117">
        <v>2009</v>
      </c>
      <c r="D3" s="117">
        <v>2010</v>
      </c>
      <c r="E3" s="117">
        <v>2011</v>
      </c>
      <c r="F3" s="117">
        <v>2012</v>
      </c>
    </row>
    <row r="4" spans="1:6" ht="15" x14ac:dyDescent="0.25">
      <c r="A4" s="176" t="str">
        <f>'EQUILIBRIO FINANCIERO'!A4</f>
        <v>Numero de empresas incluidas que permanencen</v>
      </c>
      <c r="B4" s="117">
        <f>'EQUILIBRIO FINANCIERO'!B4</f>
        <v>910</v>
      </c>
      <c r="C4" s="117">
        <f>'EQUILIBRIO FINANCIERO'!C4</f>
        <v>910</v>
      </c>
      <c r="D4" s="117">
        <f>'EQUILIBRIO FINANCIERO'!D4</f>
        <v>910</v>
      </c>
      <c r="E4" s="117">
        <f>'EQUILIBRIO FINANCIERO'!E4</f>
        <v>910</v>
      </c>
      <c r="F4" s="117">
        <f>'EQUILIBRIO FINANCIERO'!F4</f>
        <v>910</v>
      </c>
    </row>
    <row r="5" spans="1:6" x14ac:dyDescent="0.2">
      <c r="A5" s="67"/>
      <c r="B5" s="55"/>
      <c r="C5" s="55"/>
      <c r="D5" s="55"/>
      <c r="E5" s="55"/>
      <c r="F5" s="55"/>
    </row>
    <row r="6" spans="1:6" s="73" customFormat="1" ht="15" x14ac:dyDescent="0.25">
      <c r="A6" s="72" t="s">
        <v>104</v>
      </c>
      <c r="B6" s="178">
        <f>('BALANCE-PYG '!B96-'BALANCE-PYG '!B86)/'BALANCE-PYG '!B27</f>
        <v>3.8691818763534509E-2</v>
      </c>
      <c r="C6" s="178">
        <f>('BALANCE-PYG '!C96-'BALANCE-PYG '!C86)/'BALANCE-PYG '!C27</f>
        <v>2.831565621291297E-2</v>
      </c>
      <c r="D6" s="178">
        <f>('BALANCE-PYG '!D96-'BALANCE-PYG '!D86)/'BALANCE-PYG '!D27</f>
        <v>1.90918098290714E-2</v>
      </c>
      <c r="E6" s="178">
        <f>('BALANCE-PYG '!E96-'BALANCE-PYG '!E86)/'BALANCE-PYG '!E27</f>
        <v>2.3346830657712769E-2</v>
      </c>
      <c r="F6" s="178">
        <f>('BALANCE-PYG '!F96-'BALANCE-PYG '!F86)/'BALANCE-PYG '!F27</f>
        <v>2.5895722847434462E-2</v>
      </c>
    </row>
    <row r="7" spans="1:6" ht="15" x14ac:dyDescent="0.25">
      <c r="A7" s="68" t="s">
        <v>148</v>
      </c>
      <c r="B7" s="57"/>
      <c r="C7" s="57"/>
      <c r="D7" s="57"/>
      <c r="E7" s="57"/>
      <c r="F7" s="57"/>
    </row>
    <row r="8" spans="1:6" ht="15" x14ac:dyDescent="0.25">
      <c r="A8" s="31" t="s">
        <v>105</v>
      </c>
      <c r="B8" s="179">
        <f>('BALANCE-PYG '!B96-'BALANCE-PYG '!B86)/'BALANCE-PYG '!B73</f>
        <v>3.7925236118268382E-2</v>
      </c>
      <c r="C8" s="179">
        <f>('BALANCE-PYG '!C96-'BALANCE-PYG '!C86)/'BALANCE-PYG '!C73</f>
        <v>3.1932087257554163E-2</v>
      </c>
      <c r="D8" s="179">
        <f>('BALANCE-PYG '!D96-'BALANCE-PYG '!D86)/'BALANCE-PYG '!D73</f>
        <v>2.1596163621776222E-2</v>
      </c>
      <c r="E8" s="179">
        <f>('BALANCE-PYG '!E96-'BALANCE-PYG '!E86)/'BALANCE-PYG '!E73</f>
        <v>2.5743989463859102E-2</v>
      </c>
      <c r="F8" s="179">
        <f>('BALANCE-PYG '!F96-'BALANCE-PYG '!F86)/'BALANCE-PYG '!F73</f>
        <v>2.913000471785851E-2</v>
      </c>
    </row>
    <row r="9" spans="1:6" ht="15" x14ac:dyDescent="0.25">
      <c r="A9" s="68" t="s">
        <v>149</v>
      </c>
      <c r="B9" s="57"/>
      <c r="C9" s="57"/>
      <c r="D9" s="57"/>
      <c r="E9" s="57"/>
      <c r="F9" s="57"/>
    </row>
    <row r="10" spans="1:6" ht="15" x14ac:dyDescent="0.25">
      <c r="A10" s="31" t="s">
        <v>106</v>
      </c>
      <c r="B10" s="180">
        <f>'BALANCE-PYG '!B73/'BALANCE-PYG '!B27</f>
        <v>1.020212995981767</v>
      </c>
      <c r="C10" s="180">
        <f>'BALANCE-PYG '!C73/'BALANCE-PYG '!C27</f>
        <v>0.88674617429571079</v>
      </c>
      <c r="D10" s="180">
        <f>'BALANCE-PYG '!D73/'BALANCE-PYG '!D27</f>
        <v>0.88403709859932755</v>
      </c>
      <c r="E10" s="180">
        <f>'BALANCE-PYG '!E73/'BALANCE-PYG '!E27</f>
        <v>0.90688471926576864</v>
      </c>
      <c r="F10" s="180">
        <f>'BALANCE-PYG '!F73/'BALANCE-PYG '!F27</f>
        <v>0.88897077423261694</v>
      </c>
    </row>
    <row r="11" spans="1:6" ht="15" x14ac:dyDescent="0.25">
      <c r="A11" s="68" t="s">
        <v>150</v>
      </c>
      <c r="B11" s="57"/>
      <c r="C11" s="57"/>
      <c r="D11" s="57"/>
      <c r="E11" s="57"/>
      <c r="F11" s="57"/>
    </row>
    <row r="12" spans="1:6" ht="15" x14ac:dyDescent="0.25">
      <c r="A12" s="68"/>
      <c r="B12" s="57"/>
      <c r="C12" s="57"/>
      <c r="D12" s="57"/>
      <c r="E12" s="57"/>
      <c r="F12" s="57"/>
    </row>
    <row r="13" spans="1:6" ht="15" x14ac:dyDescent="0.25">
      <c r="A13" s="55"/>
      <c r="B13" s="57"/>
      <c r="C13" s="57"/>
      <c r="D13" s="57"/>
      <c r="E13" s="57"/>
      <c r="F13" s="57"/>
    </row>
    <row r="14" spans="1:6" s="73" customFormat="1" ht="15" x14ac:dyDescent="0.25">
      <c r="A14" s="72" t="s">
        <v>107</v>
      </c>
      <c r="B14" s="178">
        <f>'BALANCE-PYG '!B96/'BALANCE-PYG '!B31</f>
        <v>4.4833091703217046E-2</v>
      </c>
      <c r="C14" s="178">
        <f>'BALANCE-PYG '!C96/'BALANCE-PYG '!C31</f>
        <v>2.5609341220109084E-2</v>
      </c>
      <c r="D14" s="178">
        <f>'BALANCE-PYG '!D96/'BALANCE-PYG '!D31</f>
        <v>1.4847060487786059E-2</v>
      </c>
      <c r="E14" s="178">
        <f>'BALANCE-PYG '!E96/'BALANCE-PYG '!E31</f>
        <v>2.3792766578778744E-2</v>
      </c>
      <c r="F14" s="178">
        <f>'BALANCE-PYG '!F96/'BALANCE-PYG '!F31</f>
        <v>2.6947726044320903E-2</v>
      </c>
    </row>
    <row r="15" spans="1:6" ht="15" x14ac:dyDescent="0.25">
      <c r="A15" s="68" t="s">
        <v>155</v>
      </c>
      <c r="B15" s="69"/>
      <c r="C15" s="69"/>
      <c r="D15" s="69"/>
      <c r="E15" s="69"/>
      <c r="F15" s="69"/>
    </row>
    <row r="16" spans="1:6" ht="15" x14ac:dyDescent="0.25">
      <c r="A16" s="31" t="s">
        <v>108</v>
      </c>
      <c r="B16" s="179">
        <f>ABS('BALANCE-PYG '!B86/('BALANCE-PYG '!B45+'BALANCE-PYG '!B55))</f>
        <v>3.3057712098221899E-2</v>
      </c>
      <c r="C16" s="179">
        <f>ABS('BALANCE-PYG '!C86/('BALANCE-PYG '!C45+'BALANCE-PYG '!C55))</f>
        <v>3.1034209064211445E-2</v>
      </c>
      <c r="D16" s="179">
        <f>ABS('BALANCE-PYG '!D86/('BALANCE-PYG '!D45+'BALANCE-PYG '!D55))</f>
        <v>2.3426010224805657E-2</v>
      </c>
      <c r="E16" s="179">
        <f>ABS('BALANCE-PYG '!E86/('BALANCE-PYG '!E45+'BALANCE-PYG '!E55))</f>
        <v>2.2871624722668116E-2</v>
      </c>
      <c r="F16" s="179">
        <f>ABS('BALANCE-PYG '!F86/('BALANCE-PYG '!F45+'BALANCE-PYG '!F55))</f>
        <v>2.4666142596238567E-2</v>
      </c>
    </row>
    <row r="17" spans="1:7" ht="15" x14ac:dyDescent="0.25">
      <c r="A17" s="68" t="s">
        <v>109</v>
      </c>
      <c r="B17" s="69"/>
      <c r="C17" s="69"/>
      <c r="D17" s="69"/>
      <c r="E17" s="69"/>
      <c r="F17" s="69"/>
    </row>
    <row r="18" spans="1:7" ht="15" x14ac:dyDescent="0.25">
      <c r="A18" s="31" t="s">
        <v>110</v>
      </c>
      <c r="B18" s="180">
        <f>('BALANCE-PYG '!B45+'BALANCE-PYG '!B55)/'BALANCE-PYG '!B31</f>
        <v>1.0900171587968654</v>
      </c>
      <c r="C18" s="180">
        <f>('BALANCE-PYG '!C45+'BALANCE-PYG '!C55)/'BALANCE-PYG '!C31</f>
        <v>0.99549839228295822</v>
      </c>
      <c r="D18" s="180">
        <f>('BALANCE-PYG '!D45+'BALANCE-PYG '!D55)/'BALANCE-PYG '!D31</f>
        <v>0.97936157854238604</v>
      </c>
      <c r="E18" s="180">
        <f>('BALANCE-PYG '!E45+'BALANCE-PYG '!E55)/'BALANCE-PYG '!E31</f>
        <v>0.93840562202590416</v>
      </c>
      <c r="F18" s="180">
        <f>('BALANCE-PYG '!F45+'BALANCE-PYG '!F55)/'BALANCE-PYG '!F31</f>
        <v>0.85557912618005516</v>
      </c>
    </row>
    <row r="19" spans="1:7" ht="15" x14ac:dyDescent="0.25">
      <c r="A19" s="68" t="s">
        <v>156</v>
      </c>
      <c r="B19" s="57"/>
      <c r="C19" s="57"/>
      <c r="D19" s="57"/>
      <c r="E19" s="57"/>
      <c r="F19" s="57"/>
    </row>
    <row r="20" spans="1:7" ht="15" x14ac:dyDescent="0.25">
      <c r="A20" s="31" t="s">
        <v>111</v>
      </c>
      <c r="B20" s="179">
        <f>(B6-B16)*B18</f>
        <v>6.1412729396825337E-3</v>
      </c>
      <c r="C20" s="179">
        <f>(C6-C16)*C18</f>
        <v>-2.7063149928038843E-3</v>
      </c>
      <c r="D20" s="179">
        <f>(D6-D16)*D18</f>
        <v>-4.2447493412853367E-3</v>
      </c>
      <c r="E20" s="179">
        <f>(E6-E16)*E18</f>
        <v>4.4593592106597827E-4</v>
      </c>
      <c r="F20" s="179">
        <f>(F6-F16)*F18</f>
        <v>1.0520031968864365E-3</v>
      </c>
    </row>
    <row r="21" spans="1:7" ht="15" x14ac:dyDescent="0.25">
      <c r="A21" s="68" t="s">
        <v>112</v>
      </c>
      <c r="B21" s="70"/>
      <c r="C21" s="70"/>
      <c r="D21" s="70"/>
      <c r="E21" s="70"/>
      <c r="F21" s="70"/>
      <c r="G21" s="177"/>
    </row>
    <row r="22" spans="1:7" ht="15" x14ac:dyDescent="0.25">
      <c r="A22" s="71"/>
      <c r="B22" s="67"/>
      <c r="C22" s="67"/>
      <c r="D22" s="67"/>
      <c r="E22" s="67"/>
      <c r="F22" s="67"/>
    </row>
    <row r="23" spans="1:7" x14ac:dyDescent="0.2">
      <c r="A23" s="67"/>
      <c r="B23" s="118"/>
      <c r="C23" s="118"/>
      <c r="D23" s="118"/>
      <c r="E23" s="118"/>
      <c r="F23" s="118"/>
    </row>
  </sheetData>
  <mergeCells count="1">
    <mergeCell ref="B2:E2"/>
  </mergeCells>
  <phoneticPr fontId="6" type="noConversion"/>
  <pageMargins left="0.75" right="0.75" top="1" bottom="1" header="0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</vt:lpstr>
      <vt:lpstr>BALANCE-PYG </vt:lpstr>
      <vt:lpstr>Ordenacion Funcional </vt:lpstr>
      <vt:lpstr>PORCENTAJES</vt:lpstr>
      <vt:lpstr>ENDEUDAMIENTO</vt:lpstr>
      <vt:lpstr>EQUILIBRIO FINANCIERO</vt:lpstr>
      <vt:lpstr>RENTABILIDAD</vt:lpstr>
    </vt:vector>
  </TitlesOfParts>
  <Company>Bureau van Dijk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jggomez</dc:creator>
  <cp:lastModifiedBy>Jose Ignacio</cp:lastModifiedBy>
  <cp:lastPrinted>2014-11-04T11:31:49Z</cp:lastPrinted>
  <dcterms:created xsi:type="dcterms:W3CDTF">2011-02-23T16:12:48Z</dcterms:created>
  <dcterms:modified xsi:type="dcterms:W3CDTF">2014-11-11T18:56:25Z</dcterms:modified>
</cp:coreProperties>
</file>